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970" windowHeight="8655"/>
  </bookViews>
  <sheets>
    <sheet name="Sheet1" sheetId="1" r:id="rId1"/>
    <sheet name="Sheet2" sheetId="2" r:id="rId2"/>
  </sheets>
  <definedNames>
    <definedName name="_xlnm._FilterDatabase" localSheetId="0" hidden="1">Sheet1!$B$4:$AZ$284</definedName>
    <definedName name="선박분류">Sheet2!$A$2:$A$5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5" i="1"/>
  <c r="K15" s="1"/>
  <c r="AS15"/>
  <c r="AT15" s="1"/>
  <c r="AT14"/>
  <c r="AZ14" s="1"/>
  <c r="AD14" s="1"/>
  <c r="AS14"/>
  <c r="AU14" s="1"/>
  <c r="K14" s="1"/>
  <c r="I14"/>
  <c r="AS11"/>
  <c r="AT11" s="1"/>
  <c r="AS10"/>
  <c r="AT10" s="1"/>
  <c r="AS25"/>
  <c r="AU25" s="1"/>
  <c r="K25" s="1"/>
  <c r="AS26"/>
  <c r="AU26" s="1"/>
  <c r="K26" s="1"/>
  <c r="AS27"/>
  <c r="AT27" s="1"/>
  <c r="AS7"/>
  <c r="AT7" s="1"/>
  <c r="AS12"/>
  <c r="AT12" s="1"/>
  <c r="AS284"/>
  <c r="AT284" s="1"/>
  <c r="AV284" s="1"/>
  <c r="N284" s="1"/>
  <c r="BA5"/>
  <c r="AW14" s="1"/>
  <c r="R14" s="1"/>
  <c r="H14" l="1"/>
  <c r="J14" s="1"/>
  <c r="AX14"/>
  <c r="V14" s="1"/>
  <c r="X14" s="1"/>
  <c r="AY14"/>
  <c r="Z14" s="1"/>
  <c r="AB14" s="1"/>
  <c r="AV14"/>
  <c r="N14" s="1"/>
  <c r="P14" s="1"/>
  <c r="AU27"/>
  <c r="K27" s="1"/>
  <c r="L14"/>
  <c r="L15"/>
  <c r="AV15"/>
  <c r="N15" s="1"/>
  <c r="AX15"/>
  <c r="V15" s="1"/>
  <c r="AZ15"/>
  <c r="AD15" s="1"/>
  <c r="AW15"/>
  <c r="R15" s="1"/>
  <c r="AY15"/>
  <c r="Z15" s="1"/>
  <c r="I15"/>
  <c r="H15"/>
  <c r="S14"/>
  <c r="T14"/>
  <c r="U14"/>
  <c r="AE14"/>
  <c r="AG14"/>
  <c r="AF14"/>
  <c r="L11"/>
  <c r="AX11"/>
  <c r="V11" s="1"/>
  <c r="X11" s="1"/>
  <c r="AY11"/>
  <c r="Z11" s="1"/>
  <c r="AC11" s="1"/>
  <c r="AZ11"/>
  <c r="AD11" s="1"/>
  <c r="AF11" s="1"/>
  <c r="H11"/>
  <c r="J11" s="1"/>
  <c r="AV11"/>
  <c r="N11" s="1"/>
  <c r="O11" s="1"/>
  <c r="AW11"/>
  <c r="R11" s="1"/>
  <c r="S11" s="1"/>
  <c r="I11"/>
  <c r="AU11"/>
  <c r="K11" s="1"/>
  <c r="AT26"/>
  <c r="AX26" s="1"/>
  <c r="V26" s="1"/>
  <c r="W26" s="1"/>
  <c r="L10"/>
  <c r="AV10"/>
  <c r="N10" s="1"/>
  <c r="AX10"/>
  <c r="V10" s="1"/>
  <c r="AY10"/>
  <c r="Z10" s="1"/>
  <c r="I10"/>
  <c r="AW10"/>
  <c r="R10" s="1"/>
  <c r="H10"/>
  <c r="AZ10"/>
  <c r="AD10" s="1"/>
  <c r="AU10"/>
  <c r="K10" s="1"/>
  <c r="I27"/>
  <c r="AZ27"/>
  <c r="AD27" s="1"/>
  <c r="AW27"/>
  <c r="R27" s="1"/>
  <c r="H27"/>
  <c r="AY27"/>
  <c r="Z27" s="1"/>
  <c r="AX27"/>
  <c r="V27" s="1"/>
  <c r="AV27"/>
  <c r="N27" s="1"/>
  <c r="L27"/>
  <c r="AT25"/>
  <c r="AZ7"/>
  <c r="AD7" s="1"/>
  <c r="L7"/>
  <c r="AV7"/>
  <c r="N7" s="1"/>
  <c r="H7"/>
  <c r="AW7"/>
  <c r="R7" s="1"/>
  <c r="AX7"/>
  <c r="V7" s="1"/>
  <c r="AY7"/>
  <c r="Z7" s="1"/>
  <c r="I7"/>
  <c r="AU7"/>
  <c r="K7" s="1"/>
  <c r="AU284"/>
  <c r="K284" s="1"/>
  <c r="I12"/>
  <c r="AY12"/>
  <c r="Z12" s="1"/>
  <c r="L12"/>
  <c r="H12"/>
  <c r="AV12"/>
  <c r="N12" s="1"/>
  <c r="AW12"/>
  <c r="R12" s="1"/>
  <c r="AX12"/>
  <c r="V12" s="1"/>
  <c r="AZ12"/>
  <c r="AD12" s="1"/>
  <c r="AU12"/>
  <c r="K12" s="1"/>
  <c r="O284"/>
  <c r="P284"/>
  <c r="Q284"/>
  <c r="H284"/>
  <c r="AZ284"/>
  <c r="AD284" s="1"/>
  <c r="I284"/>
  <c r="AY284"/>
  <c r="Z284" s="1"/>
  <c r="AX284"/>
  <c r="V284" s="1"/>
  <c r="AW284"/>
  <c r="R284" s="1"/>
  <c r="L284"/>
  <c r="AS236"/>
  <c r="AT236" s="1"/>
  <c r="AS50"/>
  <c r="AT50" s="1"/>
  <c r="AS51"/>
  <c r="AU51" s="1"/>
  <c r="AS52"/>
  <c r="AT52" s="1"/>
  <c r="AS121"/>
  <c r="AT121" s="1"/>
  <c r="AS83"/>
  <c r="AU83" s="1"/>
  <c r="AS191"/>
  <c r="AU191" s="1"/>
  <c r="AS32"/>
  <c r="AT32" s="1"/>
  <c r="AS122"/>
  <c r="AT122" s="1"/>
  <c r="AS84"/>
  <c r="AU84" s="1"/>
  <c r="AS197"/>
  <c r="AT197" s="1"/>
  <c r="AS192"/>
  <c r="AT192" s="1"/>
  <c r="AS139"/>
  <c r="AT139" s="1"/>
  <c r="AS141"/>
  <c r="AU141" s="1"/>
  <c r="AS214"/>
  <c r="AU214" s="1"/>
  <c r="AS215"/>
  <c r="AT215" s="1"/>
  <c r="AS213"/>
  <c r="AT213" s="1"/>
  <c r="AS134"/>
  <c r="AU134" s="1"/>
  <c r="AS136"/>
  <c r="AT136" s="1"/>
  <c r="AS135"/>
  <c r="AU135" s="1"/>
  <c r="AS137"/>
  <c r="AT137" s="1"/>
  <c r="AS133"/>
  <c r="AU133" s="1"/>
  <c r="AS138"/>
  <c r="AT138" s="1"/>
  <c r="AS140"/>
  <c r="AT140" s="1"/>
  <c r="AS74"/>
  <c r="AT74" s="1"/>
  <c r="AS55"/>
  <c r="AU55" s="1"/>
  <c r="AS56"/>
  <c r="AT56" s="1"/>
  <c r="AS54"/>
  <c r="AT54" s="1"/>
  <c r="AS57"/>
  <c r="AT57" s="1"/>
  <c r="AS53"/>
  <c r="AU53" s="1"/>
  <c r="AS123"/>
  <c r="AU123" s="1"/>
  <c r="AS124"/>
  <c r="AU124" s="1"/>
  <c r="AS194"/>
  <c r="AT194" s="1"/>
  <c r="AS193"/>
  <c r="AU193" s="1"/>
  <c r="AS195"/>
  <c r="AT195" s="1"/>
  <c r="AS196"/>
  <c r="AU196" s="1"/>
  <c r="AS99"/>
  <c r="AT99" s="1"/>
  <c r="AS100"/>
  <c r="AU100" s="1"/>
  <c r="AS97"/>
  <c r="AU97" s="1"/>
  <c r="AS98"/>
  <c r="AT98" s="1"/>
  <c r="AS116"/>
  <c r="AT116" s="1"/>
  <c r="AS117"/>
  <c r="AU117" s="1"/>
  <c r="AS118"/>
  <c r="AT118" s="1"/>
  <c r="AS120"/>
  <c r="AT120" s="1"/>
  <c r="AS115"/>
  <c r="AT115" s="1"/>
  <c r="AS119"/>
  <c r="AU119" s="1"/>
  <c r="AS47"/>
  <c r="AU47" s="1"/>
  <c r="AS48"/>
  <c r="AU48" s="1"/>
  <c r="AS49"/>
  <c r="AT49" s="1"/>
  <c r="AS16"/>
  <c r="AU16" s="1"/>
  <c r="AS266"/>
  <c r="AT266" s="1"/>
  <c r="AS267"/>
  <c r="AU267" s="1"/>
  <c r="AS268"/>
  <c r="AT268" s="1"/>
  <c r="AS269"/>
  <c r="AU269" s="1"/>
  <c r="AS270"/>
  <c r="AU270" s="1"/>
  <c r="AS271"/>
  <c r="AT271" s="1"/>
  <c r="AS272"/>
  <c r="AT272" s="1"/>
  <c r="AS273"/>
  <c r="AU273" s="1"/>
  <c r="AS274"/>
  <c r="AT274" s="1"/>
  <c r="AS275"/>
  <c r="AT275" s="1"/>
  <c r="AS276"/>
  <c r="AT276" s="1"/>
  <c r="AS277"/>
  <c r="AU277" s="1"/>
  <c r="AS278"/>
  <c r="AU278" s="1"/>
  <c r="AS279"/>
  <c r="AU279" s="1"/>
  <c r="AS280"/>
  <c r="AT280" s="1"/>
  <c r="AS281"/>
  <c r="AU281" s="1"/>
  <c r="AS282"/>
  <c r="AT282" s="1"/>
  <c r="AS234"/>
  <c r="AT234" s="1"/>
  <c r="P11" l="1"/>
  <c r="O14"/>
  <c r="Q14"/>
  <c r="AC14"/>
  <c r="W14"/>
  <c r="M14"/>
  <c r="Y14"/>
  <c r="AY26"/>
  <c r="Z26" s="1"/>
  <c r="AC26" s="1"/>
  <c r="AA14"/>
  <c r="P15"/>
  <c r="Q15"/>
  <c r="O15"/>
  <c r="AE15"/>
  <c r="AG15"/>
  <c r="AF15"/>
  <c r="T15"/>
  <c r="S15"/>
  <c r="U15"/>
  <c r="W15"/>
  <c r="Y15"/>
  <c r="X15"/>
  <c r="AB15"/>
  <c r="AA15"/>
  <c r="AC15"/>
  <c r="J15"/>
  <c r="M15"/>
  <c r="M11"/>
  <c r="AG11"/>
  <c r="AE11"/>
  <c r="Q11"/>
  <c r="T11"/>
  <c r="U11"/>
  <c r="AV26"/>
  <c r="N26" s="1"/>
  <c r="I26"/>
  <c r="AW26"/>
  <c r="R26" s="1"/>
  <c r="H26"/>
  <c r="AZ26"/>
  <c r="AD26" s="1"/>
  <c r="Y26"/>
  <c r="AA11"/>
  <c r="L26"/>
  <c r="X26"/>
  <c r="W11"/>
  <c r="AB11"/>
  <c r="Y11"/>
  <c r="AB26"/>
  <c r="AA10"/>
  <c r="AB10"/>
  <c r="AC10"/>
  <c r="W10"/>
  <c r="Y10"/>
  <c r="X10"/>
  <c r="S10"/>
  <c r="T10"/>
  <c r="U10"/>
  <c r="O10"/>
  <c r="Q10"/>
  <c r="P10"/>
  <c r="M10"/>
  <c r="J10"/>
  <c r="AG10"/>
  <c r="AE10"/>
  <c r="AF10"/>
  <c r="Q27"/>
  <c r="P27"/>
  <c r="O27"/>
  <c r="AX25"/>
  <c r="V25" s="1"/>
  <c r="AW25"/>
  <c r="R25" s="1"/>
  <c r="AV25"/>
  <c r="N25" s="1"/>
  <c r="L25"/>
  <c r="I25"/>
  <c r="AZ25"/>
  <c r="AD25" s="1"/>
  <c r="H25"/>
  <c r="AY25"/>
  <c r="Z25" s="1"/>
  <c r="AG27"/>
  <c r="AF27"/>
  <c r="AE27"/>
  <c r="S27"/>
  <c r="T27"/>
  <c r="U27"/>
  <c r="J27"/>
  <c r="M27"/>
  <c r="AA27"/>
  <c r="AC27"/>
  <c r="AB27"/>
  <c r="Y27"/>
  <c r="X27"/>
  <c r="W27"/>
  <c r="AG7"/>
  <c r="AE7"/>
  <c r="AF7"/>
  <c r="O7"/>
  <c r="P7"/>
  <c r="Q7"/>
  <c r="J7"/>
  <c r="M7"/>
  <c r="S7"/>
  <c r="T7"/>
  <c r="U7"/>
  <c r="W7"/>
  <c r="X7"/>
  <c r="Y7"/>
  <c r="AA7"/>
  <c r="AB7"/>
  <c r="AC7"/>
  <c r="AA12"/>
  <c r="AB12"/>
  <c r="AC12"/>
  <c r="J12"/>
  <c r="M12"/>
  <c r="Q12"/>
  <c r="O12"/>
  <c r="P12"/>
  <c r="S12"/>
  <c r="U12"/>
  <c r="T12"/>
  <c r="Y12"/>
  <c r="W12"/>
  <c r="X12"/>
  <c r="AG12"/>
  <c r="AE12"/>
  <c r="AF12"/>
  <c r="T284"/>
  <c r="U284"/>
  <c r="S284"/>
  <c r="J284"/>
  <c r="AE284"/>
  <c r="AF284"/>
  <c r="AG284"/>
  <c r="AA284"/>
  <c r="AC284"/>
  <c r="AB284"/>
  <c r="W284"/>
  <c r="X284"/>
  <c r="Y284"/>
  <c r="AZ282"/>
  <c r="AD282" s="1"/>
  <c r="AX282"/>
  <c r="V282" s="1"/>
  <c r="AW282"/>
  <c r="R282" s="1"/>
  <c r="AY282"/>
  <c r="Z282" s="1"/>
  <c r="AZ266"/>
  <c r="AD266" s="1"/>
  <c r="AX266"/>
  <c r="V266" s="1"/>
  <c r="AW266"/>
  <c r="R266" s="1"/>
  <c r="AY266"/>
  <c r="Z266" s="1"/>
  <c r="AZ197"/>
  <c r="AD197" s="1"/>
  <c r="AW197"/>
  <c r="R197" s="1"/>
  <c r="AX197"/>
  <c r="V197" s="1"/>
  <c r="AY197"/>
  <c r="Z197" s="1"/>
  <c r="AZ52"/>
  <c r="AD52" s="1"/>
  <c r="AW52"/>
  <c r="R52" s="1"/>
  <c r="AY52"/>
  <c r="Z52" s="1"/>
  <c r="AX52"/>
  <c r="V52" s="1"/>
  <c r="AZ272"/>
  <c r="AD272" s="1"/>
  <c r="AX272"/>
  <c r="V272" s="1"/>
  <c r="AY272"/>
  <c r="Z272" s="1"/>
  <c r="AW272"/>
  <c r="R272" s="1"/>
  <c r="AZ213"/>
  <c r="AD213" s="1"/>
  <c r="AX213"/>
  <c r="V213" s="1"/>
  <c r="AW213"/>
  <c r="R213" s="1"/>
  <c r="AY213"/>
  <c r="Z213" s="1"/>
  <c r="AZ139"/>
  <c r="AD139" s="1"/>
  <c r="AW139"/>
  <c r="R139" s="1"/>
  <c r="AX139"/>
  <c r="V139" s="1"/>
  <c r="AY139"/>
  <c r="Z139" s="1"/>
  <c r="AZ122"/>
  <c r="AD122" s="1"/>
  <c r="AX122"/>
  <c r="V122" s="1"/>
  <c r="AW122"/>
  <c r="R122" s="1"/>
  <c r="AY122"/>
  <c r="Z122" s="1"/>
  <c r="AZ50"/>
  <c r="AD50" s="1"/>
  <c r="AW50"/>
  <c r="R50" s="1"/>
  <c r="AX50"/>
  <c r="V50" s="1"/>
  <c r="AY50"/>
  <c r="Z50" s="1"/>
  <c r="AZ274"/>
  <c r="AD274" s="1"/>
  <c r="AX274"/>
  <c r="V274" s="1"/>
  <c r="AW274"/>
  <c r="R274" s="1"/>
  <c r="AY274"/>
  <c r="Z274" s="1"/>
  <c r="AZ280"/>
  <c r="AD280" s="1"/>
  <c r="AX280"/>
  <c r="V280" s="1"/>
  <c r="AY280"/>
  <c r="Z280" s="1"/>
  <c r="AW280"/>
  <c r="R280" s="1"/>
  <c r="AZ276"/>
  <c r="AD276" s="1"/>
  <c r="AX276"/>
  <c r="V276" s="1"/>
  <c r="AY276"/>
  <c r="Z276" s="1"/>
  <c r="AW276"/>
  <c r="R276" s="1"/>
  <c r="AZ268"/>
  <c r="AD268" s="1"/>
  <c r="AY268"/>
  <c r="Z268" s="1"/>
  <c r="AX268"/>
  <c r="V268" s="1"/>
  <c r="AW268"/>
  <c r="R268" s="1"/>
  <c r="AZ234"/>
  <c r="AD234" s="1"/>
  <c r="AW234"/>
  <c r="R234" s="1"/>
  <c r="AY234"/>
  <c r="Z234" s="1"/>
  <c r="AX234"/>
  <c r="V234" s="1"/>
  <c r="AZ275"/>
  <c r="AD275" s="1"/>
  <c r="AW275"/>
  <c r="R275" s="1"/>
  <c r="AX275"/>
  <c r="V275" s="1"/>
  <c r="AY275"/>
  <c r="Z275" s="1"/>
  <c r="AZ271"/>
  <c r="AD271" s="1"/>
  <c r="AW271"/>
  <c r="R271" s="1"/>
  <c r="AX271"/>
  <c r="V271" s="1"/>
  <c r="AY271"/>
  <c r="Z271" s="1"/>
  <c r="AZ215"/>
  <c r="AD215" s="1"/>
  <c r="AY215"/>
  <c r="Z215" s="1"/>
  <c r="AW215"/>
  <c r="R215" s="1"/>
  <c r="AX215"/>
  <c r="V215" s="1"/>
  <c r="AZ192"/>
  <c r="AD192" s="1"/>
  <c r="AX192"/>
  <c r="V192" s="1"/>
  <c r="AW192"/>
  <c r="R192" s="1"/>
  <c r="AY192"/>
  <c r="Z192" s="1"/>
  <c r="AZ32"/>
  <c r="AD32" s="1"/>
  <c r="AW32"/>
  <c r="R32" s="1"/>
  <c r="AX32"/>
  <c r="V32" s="1"/>
  <c r="AY32"/>
  <c r="Z32" s="1"/>
  <c r="AZ121"/>
  <c r="AD121" s="1"/>
  <c r="AY121"/>
  <c r="Z121" s="1"/>
  <c r="AW121"/>
  <c r="R121" s="1"/>
  <c r="AX121"/>
  <c r="V121" s="1"/>
  <c r="AZ236"/>
  <c r="AD236" s="1"/>
  <c r="AW236"/>
  <c r="R236" s="1"/>
  <c r="AX236"/>
  <c r="V236" s="1"/>
  <c r="AY236"/>
  <c r="Z236" s="1"/>
  <c r="AZ49"/>
  <c r="AD49" s="1"/>
  <c r="AY49"/>
  <c r="Z49" s="1"/>
  <c r="AW49"/>
  <c r="R49" s="1"/>
  <c r="AX49"/>
  <c r="V49" s="1"/>
  <c r="AZ115"/>
  <c r="AD115" s="1"/>
  <c r="AY115"/>
  <c r="Z115" s="1"/>
  <c r="AW115"/>
  <c r="R115" s="1"/>
  <c r="AX115"/>
  <c r="V115" s="1"/>
  <c r="AZ120"/>
  <c r="AD120" s="1"/>
  <c r="AX120"/>
  <c r="V120" s="1"/>
  <c r="AY120"/>
  <c r="Z120" s="1"/>
  <c r="AW120"/>
  <c r="R120" s="1"/>
  <c r="AZ118"/>
  <c r="AD118" s="1"/>
  <c r="AX118"/>
  <c r="V118" s="1"/>
  <c r="AW118"/>
  <c r="R118" s="1"/>
  <c r="AY118"/>
  <c r="Z118" s="1"/>
  <c r="AZ116"/>
  <c r="AD116" s="1"/>
  <c r="AY116"/>
  <c r="Z116" s="1"/>
  <c r="AW116"/>
  <c r="R116" s="1"/>
  <c r="AX116"/>
  <c r="V116" s="1"/>
  <c r="AZ98"/>
  <c r="AD98" s="1"/>
  <c r="AY98"/>
  <c r="Z98" s="1"/>
  <c r="AX98"/>
  <c r="V98" s="1"/>
  <c r="AW98"/>
  <c r="R98" s="1"/>
  <c r="AZ99"/>
  <c r="AD99" s="1"/>
  <c r="AY99"/>
  <c r="Z99" s="1"/>
  <c r="AW99"/>
  <c r="R99" s="1"/>
  <c r="AX99"/>
  <c r="V99" s="1"/>
  <c r="AZ195"/>
  <c r="AD195" s="1"/>
  <c r="AX195"/>
  <c r="V195" s="1"/>
  <c r="AY195"/>
  <c r="Z195" s="1"/>
  <c r="AW195"/>
  <c r="R195" s="1"/>
  <c r="AZ194"/>
  <c r="AD194" s="1"/>
  <c r="AW194"/>
  <c r="R194" s="1"/>
  <c r="AY194"/>
  <c r="Z194" s="1"/>
  <c r="AX194"/>
  <c r="V194" s="1"/>
  <c r="AZ57"/>
  <c r="AD57" s="1"/>
  <c r="AX57"/>
  <c r="V57" s="1"/>
  <c r="AW57"/>
  <c r="R57" s="1"/>
  <c r="AY57"/>
  <c r="Z57" s="1"/>
  <c r="AZ54"/>
  <c r="AD54" s="1"/>
  <c r="AW54"/>
  <c r="R54" s="1"/>
  <c r="AY54"/>
  <c r="Z54" s="1"/>
  <c r="AX54"/>
  <c r="V54" s="1"/>
  <c r="AZ56"/>
  <c r="AD56" s="1"/>
  <c r="AW56"/>
  <c r="R56" s="1"/>
  <c r="AX56"/>
  <c r="V56" s="1"/>
  <c r="AY56"/>
  <c r="Z56" s="1"/>
  <c r="AZ74"/>
  <c r="AD74" s="1"/>
  <c r="AW74"/>
  <c r="R74" s="1"/>
  <c r="AY74"/>
  <c r="Z74" s="1"/>
  <c r="AX74"/>
  <c r="V74" s="1"/>
  <c r="AZ140"/>
  <c r="AD140" s="1"/>
  <c r="AY140"/>
  <c r="Z140" s="1"/>
  <c r="AX140"/>
  <c r="V140" s="1"/>
  <c r="AW140"/>
  <c r="R140" s="1"/>
  <c r="AZ138"/>
  <c r="AD138" s="1"/>
  <c r="AX138"/>
  <c r="V138" s="1"/>
  <c r="AW138"/>
  <c r="R138" s="1"/>
  <c r="AY138"/>
  <c r="Z138" s="1"/>
  <c r="AZ137"/>
  <c r="AD137" s="1"/>
  <c r="AW137"/>
  <c r="R137" s="1"/>
  <c r="AY137"/>
  <c r="Z137" s="1"/>
  <c r="AX137"/>
  <c r="V137" s="1"/>
  <c r="AZ136"/>
  <c r="AD136" s="1"/>
  <c r="AW136"/>
  <c r="R136" s="1"/>
  <c r="AX136"/>
  <c r="V136" s="1"/>
  <c r="AY136"/>
  <c r="Z136" s="1"/>
  <c r="I282"/>
  <c r="H282"/>
  <c r="I274"/>
  <c r="H274"/>
  <c r="I138"/>
  <c r="H138"/>
  <c r="I136"/>
  <c r="H136"/>
  <c r="I197"/>
  <c r="H197"/>
  <c r="H52"/>
  <c r="I52"/>
  <c r="I280"/>
  <c r="H280"/>
  <c r="I276"/>
  <c r="H276"/>
  <c r="I272"/>
  <c r="H272"/>
  <c r="I268"/>
  <c r="H268"/>
  <c r="I49"/>
  <c r="H49"/>
  <c r="I115"/>
  <c r="H115"/>
  <c r="I116"/>
  <c r="H116"/>
  <c r="I99"/>
  <c r="H99"/>
  <c r="I194"/>
  <c r="H194"/>
  <c r="I57"/>
  <c r="H57"/>
  <c r="I74"/>
  <c r="H74"/>
  <c r="I137"/>
  <c r="H137"/>
  <c r="H213"/>
  <c r="I213"/>
  <c r="I139"/>
  <c r="H139"/>
  <c r="I122"/>
  <c r="H122"/>
  <c r="H50"/>
  <c r="I50"/>
  <c r="I266"/>
  <c r="H266"/>
  <c r="I118"/>
  <c r="H118"/>
  <c r="I195"/>
  <c r="H195"/>
  <c r="I56"/>
  <c r="H56"/>
  <c r="H234"/>
  <c r="I234"/>
  <c r="I275"/>
  <c r="H275"/>
  <c r="I271"/>
  <c r="H271"/>
  <c r="I120"/>
  <c r="H120"/>
  <c r="H98"/>
  <c r="I98"/>
  <c r="I54"/>
  <c r="H54"/>
  <c r="I140"/>
  <c r="H140"/>
  <c r="H215"/>
  <c r="I215"/>
  <c r="H192"/>
  <c r="I192"/>
  <c r="I32"/>
  <c r="H32"/>
  <c r="I121"/>
  <c r="H121"/>
  <c r="I236"/>
  <c r="H236"/>
  <c r="AV118"/>
  <c r="N118" s="1"/>
  <c r="AV195"/>
  <c r="N195" s="1"/>
  <c r="AV56"/>
  <c r="N56" s="1"/>
  <c r="AV138"/>
  <c r="N138" s="1"/>
  <c r="AV136"/>
  <c r="N136" s="1"/>
  <c r="AV197"/>
  <c r="N197" s="1"/>
  <c r="AV52"/>
  <c r="N52" s="1"/>
  <c r="AV282"/>
  <c r="N282" s="1"/>
  <c r="AV274"/>
  <c r="N274" s="1"/>
  <c r="AV266"/>
  <c r="N266" s="1"/>
  <c r="AV280"/>
  <c r="N280" s="1"/>
  <c r="AV276"/>
  <c r="N276" s="1"/>
  <c r="AV272"/>
  <c r="N272" s="1"/>
  <c r="AV268"/>
  <c r="N268" s="1"/>
  <c r="AV49"/>
  <c r="N49" s="1"/>
  <c r="AV115"/>
  <c r="N115" s="1"/>
  <c r="AV116"/>
  <c r="N116" s="1"/>
  <c r="AV99"/>
  <c r="N99" s="1"/>
  <c r="AV194"/>
  <c r="N194" s="1"/>
  <c r="AV57"/>
  <c r="N57" s="1"/>
  <c r="AV74"/>
  <c r="N74" s="1"/>
  <c r="AV137"/>
  <c r="N137" s="1"/>
  <c r="AV213"/>
  <c r="N213" s="1"/>
  <c r="AV139"/>
  <c r="N139" s="1"/>
  <c r="AV122"/>
  <c r="N122" s="1"/>
  <c r="AV50"/>
  <c r="N50" s="1"/>
  <c r="AV234"/>
  <c r="N234" s="1"/>
  <c r="AV275"/>
  <c r="N275" s="1"/>
  <c r="AV271"/>
  <c r="N271" s="1"/>
  <c r="AV120"/>
  <c r="N120" s="1"/>
  <c r="AV98"/>
  <c r="N98" s="1"/>
  <c r="AV54"/>
  <c r="N54" s="1"/>
  <c r="AV140"/>
  <c r="N140" s="1"/>
  <c r="AV215"/>
  <c r="N215" s="1"/>
  <c r="AV192"/>
  <c r="N192" s="1"/>
  <c r="AV32"/>
  <c r="N32" s="1"/>
  <c r="AV121"/>
  <c r="N121" s="1"/>
  <c r="AV236"/>
  <c r="N236" s="1"/>
  <c r="AT279"/>
  <c r="AT281"/>
  <c r="AU138"/>
  <c r="AU118"/>
  <c r="AT196"/>
  <c r="AU215"/>
  <c r="AU54"/>
  <c r="AT134"/>
  <c r="AU274"/>
  <c r="AT267"/>
  <c r="AT123"/>
  <c r="AU56"/>
  <c r="AT270"/>
  <c r="AT16"/>
  <c r="AT48"/>
  <c r="AT97"/>
  <c r="AT193"/>
  <c r="AT124"/>
  <c r="AT133"/>
  <c r="AT214"/>
  <c r="AU192"/>
  <c r="K192" s="1"/>
  <c r="AT191"/>
  <c r="AU121"/>
  <c r="AU234"/>
  <c r="AT269"/>
  <c r="AT47"/>
  <c r="AU120"/>
  <c r="AT100"/>
  <c r="L100" s="1"/>
  <c r="AU197"/>
  <c r="AU52"/>
  <c r="AT278"/>
  <c r="AU275"/>
  <c r="AT135"/>
  <c r="AU282"/>
  <c r="AT277"/>
  <c r="AU271"/>
  <c r="AU266"/>
  <c r="AT119"/>
  <c r="AU98"/>
  <c r="AU195"/>
  <c r="AT53"/>
  <c r="AU140"/>
  <c r="AU136"/>
  <c r="AT141"/>
  <c r="AU32"/>
  <c r="AU236"/>
  <c r="AT273"/>
  <c r="AT117"/>
  <c r="AT55"/>
  <c r="AT84"/>
  <c r="AT51"/>
  <c r="AT83"/>
  <c r="AU280"/>
  <c r="AU276"/>
  <c r="AU272"/>
  <c r="AU268"/>
  <c r="AU49"/>
  <c r="AU115"/>
  <c r="AU116"/>
  <c r="AU99"/>
  <c r="AU194"/>
  <c r="AU57"/>
  <c r="AU74"/>
  <c r="AU137"/>
  <c r="AU213"/>
  <c r="K213" s="1"/>
  <c r="AU139"/>
  <c r="AU122"/>
  <c r="AU50"/>
  <c r="L234"/>
  <c r="L236"/>
  <c r="L50"/>
  <c r="K51"/>
  <c r="L52"/>
  <c r="L121"/>
  <c r="K83"/>
  <c r="K191"/>
  <c r="L32"/>
  <c r="L122"/>
  <c r="K84"/>
  <c r="L197"/>
  <c r="L192"/>
  <c r="L139"/>
  <c r="K141"/>
  <c r="K214"/>
  <c r="L215"/>
  <c r="L213"/>
  <c r="K134"/>
  <c r="L136"/>
  <c r="K135"/>
  <c r="L137"/>
  <c r="K133"/>
  <c r="L138"/>
  <c r="L140"/>
  <c r="L74"/>
  <c r="K55"/>
  <c r="L56"/>
  <c r="L54"/>
  <c r="L57"/>
  <c r="K53"/>
  <c r="K123"/>
  <c r="K124"/>
  <c r="L194"/>
  <c r="K193"/>
  <c r="L195"/>
  <c r="K196"/>
  <c r="L99"/>
  <c r="K100"/>
  <c r="K97"/>
  <c r="L98"/>
  <c r="L116"/>
  <c r="K117"/>
  <c r="L118"/>
  <c r="L120"/>
  <c r="L115"/>
  <c r="K119"/>
  <c r="K47"/>
  <c r="K48"/>
  <c r="L49"/>
  <c r="K16"/>
  <c r="L266"/>
  <c r="K267"/>
  <c r="L268"/>
  <c r="K269"/>
  <c r="K270"/>
  <c r="L271"/>
  <c r="L272"/>
  <c r="K273"/>
  <c r="L274"/>
  <c r="L275"/>
  <c r="L276"/>
  <c r="K277"/>
  <c r="K278"/>
  <c r="K279"/>
  <c r="L280"/>
  <c r="K281"/>
  <c r="L282"/>
  <c r="AS225"/>
  <c r="AT225" s="1"/>
  <c r="AA26" l="1"/>
  <c r="O26"/>
  <c r="P26"/>
  <c r="Q26"/>
  <c r="T26"/>
  <c r="S26"/>
  <c r="U26"/>
  <c r="M26"/>
  <c r="J26"/>
  <c r="AE26"/>
  <c r="AF26"/>
  <c r="AG26"/>
  <c r="W25"/>
  <c r="Y25"/>
  <c r="X25"/>
  <c r="U25"/>
  <c r="T25"/>
  <c r="S25"/>
  <c r="O25"/>
  <c r="Q25"/>
  <c r="P25"/>
  <c r="AE25"/>
  <c r="AG25"/>
  <c r="AF25"/>
  <c r="M25"/>
  <c r="J25"/>
  <c r="AC25"/>
  <c r="AB25"/>
  <c r="AA25"/>
  <c r="AZ51"/>
  <c r="AD51" s="1"/>
  <c r="AX51"/>
  <c r="V51" s="1"/>
  <c r="AW51"/>
  <c r="R51" s="1"/>
  <c r="AY51"/>
  <c r="Z51" s="1"/>
  <c r="AZ273"/>
  <c r="AD273" s="1"/>
  <c r="AX273"/>
  <c r="V273" s="1"/>
  <c r="AW273"/>
  <c r="R273" s="1"/>
  <c r="AY273"/>
  <c r="Z273" s="1"/>
  <c r="AZ277"/>
  <c r="AD277" s="1"/>
  <c r="AX277"/>
  <c r="V277" s="1"/>
  <c r="AY277"/>
  <c r="Z277" s="1"/>
  <c r="AW277"/>
  <c r="R277" s="1"/>
  <c r="AZ278"/>
  <c r="AD278" s="1"/>
  <c r="AX278"/>
  <c r="V278" s="1"/>
  <c r="AY278"/>
  <c r="Z278" s="1"/>
  <c r="AW278"/>
  <c r="R278" s="1"/>
  <c r="P121"/>
  <c r="Q121"/>
  <c r="O121"/>
  <c r="O271"/>
  <c r="P271"/>
  <c r="Q271"/>
  <c r="O268"/>
  <c r="P268"/>
  <c r="Q268"/>
  <c r="O266"/>
  <c r="Q266"/>
  <c r="P266"/>
  <c r="O197"/>
  <c r="Q197"/>
  <c r="P197"/>
  <c r="AA236"/>
  <c r="AB236"/>
  <c r="AC236"/>
  <c r="X121"/>
  <c r="Y121"/>
  <c r="W121"/>
  <c r="AB32"/>
  <c r="AC32"/>
  <c r="AA32"/>
  <c r="AA192"/>
  <c r="AB192"/>
  <c r="AC192"/>
  <c r="W215"/>
  <c r="X215"/>
  <c r="Y215"/>
  <c r="AA271"/>
  <c r="AC271"/>
  <c r="AB271"/>
  <c r="AA275"/>
  <c r="AC275"/>
  <c r="AB275"/>
  <c r="W234"/>
  <c r="X234"/>
  <c r="Y234"/>
  <c r="S268"/>
  <c r="U268"/>
  <c r="T268"/>
  <c r="S276"/>
  <c r="U276"/>
  <c r="T276"/>
  <c r="S280"/>
  <c r="U280"/>
  <c r="T280"/>
  <c r="AA274"/>
  <c r="AB274"/>
  <c r="AC274"/>
  <c r="AB50"/>
  <c r="AC50"/>
  <c r="AA50"/>
  <c r="AB122"/>
  <c r="AC122"/>
  <c r="AA122"/>
  <c r="AB139"/>
  <c r="AC139"/>
  <c r="AA139"/>
  <c r="AA213"/>
  <c r="AB213"/>
  <c r="AC213"/>
  <c r="S272"/>
  <c r="U272"/>
  <c r="T272"/>
  <c r="W52"/>
  <c r="X52"/>
  <c r="Y52"/>
  <c r="AA197"/>
  <c r="AB197"/>
  <c r="AC197"/>
  <c r="AA266"/>
  <c r="AC266"/>
  <c r="AB266"/>
  <c r="AA282"/>
  <c r="AC282"/>
  <c r="AB282"/>
  <c r="AZ225"/>
  <c r="AD225" s="1"/>
  <c r="AX225"/>
  <c r="V225" s="1"/>
  <c r="AY225"/>
  <c r="Z225" s="1"/>
  <c r="AW225"/>
  <c r="R225" s="1"/>
  <c r="AZ84"/>
  <c r="AD84" s="1"/>
  <c r="AX84"/>
  <c r="V84" s="1"/>
  <c r="AW84"/>
  <c r="R84" s="1"/>
  <c r="AY84"/>
  <c r="Z84" s="1"/>
  <c r="AZ191"/>
  <c r="AD191" s="1"/>
  <c r="AW191"/>
  <c r="R191" s="1"/>
  <c r="AX191"/>
  <c r="V191" s="1"/>
  <c r="AY191"/>
  <c r="Z191" s="1"/>
  <c r="AZ16"/>
  <c r="AD16" s="1"/>
  <c r="AW16"/>
  <c r="R16" s="1"/>
  <c r="AX16"/>
  <c r="V16" s="1"/>
  <c r="AY16"/>
  <c r="Z16" s="1"/>
  <c r="AZ267"/>
  <c r="AD267" s="1"/>
  <c r="AX267"/>
  <c r="V267" s="1"/>
  <c r="AW267"/>
  <c r="R267" s="1"/>
  <c r="AY267"/>
  <c r="Z267" s="1"/>
  <c r="AZ281"/>
  <c r="AD281" s="1"/>
  <c r="AW281"/>
  <c r="R281" s="1"/>
  <c r="AX281"/>
  <c r="V281" s="1"/>
  <c r="AY281"/>
  <c r="Z281" s="1"/>
  <c r="Q32"/>
  <c r="O32"/>
  <c r="P32"/>
  <c r="O275"/>
  <c r="Q275"/>
  <c r="P275"/>
  <c r="P122"/>
  <c r="Q122"/>
  <c r="O122"/>
  <c r="O272"/>
  <c r="P272"/>
  <c r="Q272"/>
  <c r="O274"/>
  <c r="Q274"/>
  <c r="P274"/>
  <c r="W236"/>
  <c r="X236"/>
  <c r="Y236"/>
  <c r="T121"/>
  <c r="U121"/>
  <c r="S121"/>
  <c r="X32"/>
  <c r="Y32"/>
  <c r="W32"/>
  <c r="S192"/>
  <c r="T192"/>
  <c r="U192"/>
  <c r="S215"/>
  <c r="U215"/>
  <c r="T215"/>
  <c r="W271"/>
  <c r="Y271"/>
  <c r="X271"/>
  <c r="W275"/>
  <c r="Y275"/>
  <c r="X275"/>
  <c r="AA234"/>
  <c r="AB234"/>
  <c r="AC234"/>
  <c r="W268"/>
  <c r="Y268"/>
  <c r="X268"/>
  <c r="AA276"/>
  <c r="AB276"/>
  <c r="AC276"/>
  <c r="AA280"/>
  <c r="AB280"/>
  <c r="AC280"/>
  <c r="S274"/>
  <c r="T274"/>
  <c r="U274"/>
  <c r="Y50"/>
  <c r="W50"/>
  <c r="X50"/>
  <c r="T122"/>
  <c r="U122"/>
  <c r="S122"/>
  <c r="X139"/>
  <c r="W139"/>
  <c r="Y139"/>
  <c r="S213"/>
  <c r="T213"/>
  <c r="U213"/>
  <c r="AA272"/>
  <c r="AB272"/>
  <c r="AC272"/>
  <c r="AB52"/>
  <c r="AA52"/>
  <c r="AC52"/>
  <c r="W197"/>
  <c r="Y197"/>
  <c r="X197"/>
  <c r="S266"/>
  <c r="T266"/>
  <c r="U266"/>
  <c r="S282"/>
  <c r="U282"/>
  <c r="T282"/>
  <c r="AZ269"/>
  <c r="AD269" s="1"/>
  <c r="AW269"/>
  <c r="R269" s="1"/>
  <c r="AX269"/>
  <c r="V269" s="1"/>
  <c r="AY269"/>
  <c r="Z269" s="1"/>
  <c r="AZ270"/>
  <c r="AD270" s="1"/>
  <c r="AX270"/>
  <c r="V270" s="1"/>
  <c r="AW270"/>
  <c r="R270" s="1"/>
  <c r="AY270"/>
  <c r="Z270" s="1"/>
  <c r="AZ279"/>
  <c r="AD279" s="1"/>
  <c r="AW279"/>
  <c r="R279" s="1"/>
  <c r="AX279"/>
  <c r="V279" s="1"/>
  <c r="AY279"/>
  <c r="Z279" s="1"/>
  <c r="O192"/>
  <c r="P192"/>
  <c r="Q192"/>
  <c r="O234"/>
  <c r="P234"/>
  <c r="Q234"/>
  <c r="P139"/>
  <c r="O139"/>
  <c r="Q139"/>
  <c r="O276"/>
  <c r="P276"/>
  <c r="Q276"/>
  <c r="O282"/>
  <c r="Q282"/>
  <c r="P282"/>
  <c r="S236"/>
  <c r="U236"/>
  <c r="T236"/>
  <c r="AC121"/>
  <c r="AA121"/>
  <c r="AB121"/>
  <c r="T32"/>
  <c r="U32"/>
  <c r="S32"/>
  <c r="W192"/>
  <c r="Y192"/>
  <c r="X192"/>
  <c r="AA215"/>
  <c r="AB215"/>
  <c r="AC215"/>
  <c r="S271"/>
  <c r="U271"/>
  <c r="T271"/>
  <c r="S275"/>
  <c r="T275"/>
  <c r="U275"/>
  <c r="S234"/>
  <c r="T234"/>
  <c r="U234"/>
  <c r="AA268"/>
  <c r="AC268"/>
  <c r="AB268"/>
  <c r="W276"/>
  <c r="Y276"/>
  <c r="X276"/>
  <c r="W280"/>
  <c r="Y280"/>
  <c r="X280"/>
  <c r="W274"/>
  <c r="Y274"/>
  <c r="X274"/>
  <c r="S50"/>
  <c r="T50"/>
  <c r="U50"/>
  <c r="X122"/>
  <c r="Y122"/>
  <c r="W122"/>
  <c r="S139"/>
  <c r="T139"/>
  <c r="U139"/>
  <c r="W213"/>
  <c r="Y213"/>
  <c r="X213"/>
  <c r="W272"/>
  <c r="Y272"/>
  <c r="X272"/>
  <c r="T52"/>
  <c r="S52"/>
  <c r="U52"/>
  <c r="S197"/>
  <c r="T197"/>
  <c r="U197"/>
  <c r="W266"/>
  <c r="X266"/>
  <c r="Y266"/>
  <c r="W282"/>
  <c r="X282"/>
  <c r="Y282"/>
  <c r="AZ83"/>
  <c r="AD83" s="1"/>
  <c r="AW83"/>
  <c r="R83" s="1"/>
  <c r="AX83"/>
  <c r="V83" s="1"/>
  <c r="AY83"/>
  <c r="Z83" s="1"/>
  <c r="AZ141"/>
  <c r="AD141" s="1"/>
  <c r="AW141"/>
  <c r="R141" s="1"/>
  <c r="AX141"/>
  <c r="V141" s="1"/>
  <c r="AY141"/>
  <c r="Z141" s="1"/>
  <c r="AZ214"/>
  <c r="AD214" s="1"/>
  <c r="AW214"/>
  <c r="R214" s="1"/>
  <c r="AX214"/>
  <c r="V214" s="1"/>
  <c r="AY214"/>
  <c r="Z214" s="1"/>
  <c r="O236"/>
  <c r="Q236"/>
  <c r="P236"/>
  <c r="O215"/>
  <c r="Q215"/>
  <c r="P215"/>
  <c r="O50"/>
  <c r="P50"/>
  <c r="Q50"/>
  <c r="O213"/>
  <c r="Q213"/>
  <c r="P213"/>
  <c r="O280"/>
  <c r="Q280"/>
  <c r="P280"/>
  <c r="Q52"/>
  <c r="O52"/>
  <c r="P52"/>
  <c r="AF236"/>
  <c r="AG236"/>
  <c r="AE236"/>
  <c r="AG121"/>
  <c r="AF121"/>
  <c r="AE121"/>
  <c r="AF32"/>
  <c r="AG32"/>
  <c r="AE32"/>
  <c r="AE192"/>
  <c r="AG192"/>
  <c r="AF192"/>
  <c r="AE215"/>
  <c r="AG215"/>
  <c r="AF215"/>
  <c r="AE271"/>
  <c r="AF271"/>
  <c r="AG271"/>
  <c r="AE275"/>
  <c r="AF275"/>
  <c r="AG275"/>
  <c r="AE234"/>
  <c r="AF234"/>
  <c r="AG234"/>
  <c r="AE268"/>
  <c r="AF268"/>
  <c r="AG268"/>
  <c r="AE276"/>
  <c r="AG276"/>
  <c r="AF276"/>
  <c r="AE280"/>
  <c r="AG280"/>
  <c r="AF280"/>
  <c r="AE274"/>
  <c r="AG274"/>
  <c r="AF274"/>
  <c r="AG50"/>
  <c r="AF50"/>
  <c r="AE50"/>
  <c r="AF122"/>
  <c r="AG122"/>
  <c r="AE122"/>
  <c r="AG139"/>
  <c r="AF139"/>
  <c r="AE139"/>
  <c r="AE213"/>
  <c r="AG213"/>
  <c r="AF213"/>
  <c r="AE272"/>
  <c r="AF272"/>
  <c r="AG272"/>
  <c r="AG52"/>
  <c r="AE52"/>
  <c r="AF52"/>
  <c r="AE197"/>
  <c r="AG197"/>
  <c r="AF197"/>
  <c r="AE266"/>
  <c r="AG266"/>
  <c r="AF266"/>
  <c r="AE282"/>
  <c r="AF282"/>
  <c r="AG282"/>
  <c r="S49"/>
  <c r="U49"/>
  <c r="T49"/>
  <c r="AA49"/>
  <c r="AB49"/>
  <c r="AC49"/>
  <c r="W49"/>
  <c r="Y49"/>
  <c r="X49"/>
  <c r="AE49"/>
  <c r="AF49"/>
  <c r="AG49"/>
  <c r="O49"/>
  <c r="Q49"/>
  <c r="P49"/>
  <c r="AZ48"/>
  <c r="AD48" s="1"/>
  <c r="AW48"/>
  <c r="R48" s="1"/>
  <c r="AX48"/>
  <c r="V48" s="1"/>
  <c r="AY48"/>
  <c r="Z48" s="1"/>
  <c r="AZ47"/>
  <c r="AD47" s="1"/>
  <c r="AY47"/>
  <c r="Z47" s="1"/>
  <c r="AW47"/>
  <c r="R47" s="1"/>
  <c r="AX47"/>
  <c r="V47" s="1"/>
  <c r="AZ119"/>
  <c r="AD119" s="1"/>
  <c r="AY119"/>
  <c r="Z119" s="1"/>
  <c r="AW119"/>
  <c r="R119" s="1"/>
  <c r="AX119"/>
  <c r="V119" s="1"/>
  <c r="AA115"/>
  <c r="AC115"/>
  <c r="AB115"/>
  <c r="W115"/>
  <c r="Y115"/>
  <c r="X115"/>
  <c r="S115"/>
  <c r="U115"/>
  <c r="T115"/>
  <c r="AE115"/>
  <c r="AG115"/>
  <c r="AF115"/>
  <c r="O115"/>
  <c r="Q115"/>
  <c r="P115"/>
  <c r="S120"/>
  <c r="U120"/>
  <c r="T120"/>
  <c r="AA120"/>
  <c r="AC120"/>
  <c r="AB120"/>
  <c r="W120"/>
  <c r="Y120"/>
  <c r="X120"/>
  <c r="AE120"/>
  <c r="AG120"/>
  <c r="AF120"/>
  <c r="O120"/>
  <c r="Q120"/>
  <c r="P120"/>
  <c r="AZ117"/>
  <c r="AD117" s="1"/>
  <c r="AW117"/>
  <c r="R117" s="1"/>
  <c r="AX117"/>
  <c r="V117" s="1"/>
  <c r="AY117"/>
  <c r="Z117" s="1"/>
  <c r="W118"/>
  <c r="Y118"/>
  <c r="X118"/>
  <c r="AE118"/>
  <c r="AF118"/>
  <c r="AG118"/>
  <c r="AA118"/>
  <c r="AC118"/>
  <c r="AB118"/>
  <c r="S118"/>
  <c r="U118"/>
  <c r="T118"/>
  <c r="O118"/>
  <c r="P118"/>
  <c r="Q118"/>
  <c r="T116"/>
  <c r="S116"/>
  <c r="U116"/>
  <c r="AB116"/>
  <c r="AA116"/>
  <c r="AC116"/>
  <c r="X116"/>
  <c r="Y116"/>
  <c r="W116"/>
  <c r="AF116"/>
  <c r="AG116"/>
  <c r="AE116"/>
  <c r="P116"/>
  <c r="Q116"/>
  <c r="O116"/>
  <c r="T98"/>
  <c r="U98"/>
  <c r="S98"/>
  <c r="AB98"/>
  <c r="AA98"/>
  <c r="AC98"/>
  <c r="X98"/>
  <c r="Y98"/>
  <c r="W98"/>
  <c r="AF98"/>
  <c r="AG98"/>
  <c r="AE98"/>
  <c r="P98"/>
  <c r="Q98"/>
  <c r="O98"/>
  <c r="AZ97"/>
  <c r="AD97" s="1"/>
  <c r="AW97"/>
  <c r="R97" s="1"/>
  <c r="AX97"/>
  <c r="V97" s="1"/>
  <c r="AY97"/>
  <c r="Z97" s="1"/>
  <c r="AZ100"/>
  <c r="AD100" s="1"/>
  <c r="AY100"/>
  <c r="Z100" s="1"/>
  <c r="AW100"/>
  <c r="R100" s="1"/>
  <c r="AX100"/>
  <c r="V100" s="1"/>
  <c r="X99"/>
  <c r="W99"/>
  <c r="Y99"/>
  <c r="T99"/>
  <c r="S99"/>
  <c r="U99"/>
  <c r="AB99"/>
  <c r="AC99"/>
  <c r="AA99"/>
  <c r="AF99"/>
  <c r="AG99"/>
  <c r="AE99"/>
  <c r="P99"/>
  <c r="O99"/>
  <c r="Q99"/>
  <c r="AZ196"/>
  <c r="AD196" s="1"/>
  <c r="AY196"/>
  <c r="Z196" s="1"/>
  <c r="AW196"/>
  <c r="R196" s="1"/>
  <c r="AX196"/>
  <c r="V196" s="1"/>
  <c r="T195"/>
  <c r="S195"/>
  <c r="U195"/>
  <c r="AB195"/>
  <c r="AA195"/>
  <c r="AC195"/>
  <c r="X195"/>
  <c r="Y195"/>
  <c r="W195"/>
  <c r="AF195"/>
  <c r="AE195"/>
  <c r="AG195"/>
  <c r="P195"/>
  <c r="O195"/>
  <c r="Q195"/>
  <c r="AZ193"/>
  <c r="AD193" s="1"/>
  <c r="AX193"/>
  <c r="V193" s="1"/>
  <c r="AW193"/>
  <c r="R193" s="1"/>
  <c r="AY193"/>
  <c r="Z193" s="1"/>
  <c r="AB194"/>
  <c r="AC194"/>
  <c r="AA194"/>
  <c r="T194"/>
  <c r="S194"/>
  <c r="U194"/>
  <c r="X194"/>
  <c r="W194"/>
  <c r="Y194"/>
  <c r="AF194"/>
  <c r="AE194"/>
  <c r="AG194"/>
  <c r="P194"/>
  <c r="Q194"/>
  <c r="O194"/>
  <c r="AZ124"/>
  <c r="AD124" s="1"/>
  <c r="AX124"/>
  <c r="V124" s="1"/>
  <c r="AY124"/>
  <c r="Z124" s="1"/>
  <c r="AW124"/>
  <c r="R124" s="1"/>
  <c r="AZ123"/>
  <c r="AD123" s="1"/>
  <c r="AX123"/>
  <c r="V123" s="1"/>
  <c r="AY123"/>
  <c r="Z123" s="1"/>
  <c r="AW123"/>
  <c r="R123" s="1"/>
  <c r="AZ53"/>
  <c r="AD53" s="1"/>
  <c r="AX53"/>
  <c r="V53" s="1"/>
  <c r="AY53"/>
  <c r="Z53" s="1"/>
  <c r="AW53"/>
  <c r="R53" s="1"/>
  <c r="X57"/>
  <c r="W57"/>
  <c r="Y57"/>
  <c r="AB57"/>
  <c r="AC57"/>
  <c r="AA57"/>
  <c r="T57"/>
  <c r="S57"/>
  <c r="U57"/>
  <c r="AF57"/>
  <c r="AE57"/>
  <c r="AG57"/>
  <c r="P57"/>
  <c r="O57"/>
  <c r="Q57"/>
  <c r="T54"/>
  <c r="U54"/>
  <c r="S54"/>
  <c r="X54"/>
  <c r="Y54"/>
  <c r="W54"/>
  <c r="AB54"/>
  <c r="AC54"/>
  <c r="AA54"/>
  <c r="AF54"/>
  <c r="AG54"/>
  <c r="AE54"/>
  <c r="P54"/>
  <c r="Q54"/>
  <c r="O54"/>
  <c r="AB56"/>
  <c r="AA56"/>
  <c r="AC56"/>
  <c r="X56"/>
  <c r="Y56"/>
  <c r="W56"/>
  <c r="T56"/>
  <c r="S56"/>
  <c r="U56"/>
  <c r="AF56"/>
  <c r="AG56"/>
  <c r="AE56"/>
  <c r="P56"/>
  <c r="O56"/>
  <c r="Q56"/>
  <c r="AZ55"/>
  <c r="AD55" s="1"/>
  <c r="AX55"/>
  <c r="V55" s="1"/>
  <c r="AY55"/>
  <c r="Z55" s="1"/>
  <c r="AW55"/>
  <c r="R55" s="1"/>
  <c r="X74"/>
  <c r="Y74"/>
  <c r="W74"/>
  <c r="T74"/>
  <c r="S74"/>
  <c r="U74"/>
  <c r="AB74"/>
  <c r="AC74"/>
  <c r="AA74"/>
  <c r="AF74"/>
  <c r="AE74"/>
  <c r="AG74"/>
  <c r="P74"/>
  <c r="Q74"/>
  <c r="O74"/>
  <c r="AB140"/>
  <c r="AA140"/>
  <c r="AC140"/>
  <c r="T140"/>
  <c r="U140"/>
  <c r="S140"/>
  <c r="X140"/>
  <c r="W140"/>
  <c r="Y140"/>
  <c r="AF140"/>
  <c r="AG140"/>
  <c r="AE140"/>
  <c r="P140"/>
  <c r="O140"/>
  <c r="Q140"/>
  <c r="AB138"/>
  <c r="AA138"/>
  <c r="AC138"/>
  <c r="X138"/>
  <c r="Y138"/>
  <c r="W138"/>
  <c r="T138"/>
  <c r="U138"/>
  <c r="S138"/>
  <c r="AF138"/>
  <c r="AG138"/>
  <c r="AE138"/>
  <c r="P138"/>
  <c r="Q138"/>
  <c r="O138"/>
  <c r="AZ133"/>
  <c r="AD133" s="1"/>
  <c r="AY133"/>
  <c r="Z133" s="1"/>
  <c r="AX133"/>
  <c r="V133" s="1"/>
  <c r="AW133"/>
  <c r="R133" s="1"/>
  <c r="X137"/>
  <c r="W137"/>
  <c r="Y137"/>
  <c r="T137"/>
  <c r="S137"/>
  <c r="U137"/>
  <c r="AB137"/>
  <c r="AC137"/>
  <c r="AA137"/>
  <c r="AF137"/>
  <c r="AG137"/>
  <c r="AE137"/>
  <c r="P137"/>
  <c r="Q137"/>
  <c r="O137"/>
  <c r="AZ135"/>
  <c r="AD135" s="1"/>
  <c r="AY135"/>
  <c r="Z135" s="1"/>
  <c r="AX135"/>
  <c r="V135" s="1"/>
  <c r="AW135"/>
  <c r="R135" s="1"/>
  <c r="AB136"/>
  <c r="AA136"/>
  <c r="AC136"/>
  <c r="X136"/>
  <c r="Y136"/>
  <c r="W136"/>
  <c r="T136"/>
  <c r="S136"/>
  <c r="U136"/>
  <c r="AF136"/>
  <c r="AE136"/>
  <c r="AG136"/>
  <c r="P136"/>
  <c r="O136"/>
  <c r="Q136"/>
  <c r="AZ134"/>
  <c r="AD134" s="1"/>
  <c r="AX134"/>
  <c r="V134" s="1"/>
  <c r="AW134"/>
  <c r="R134" s="1"/>
  <c r="AY134"/>
  <c r="Z134" s="1"/>
  <c r="I51"/>
  <c r="H51"/>
  <c r="H273"/>
  <c r="I273"/>
  <c r="H277"/>
  <c r="I277"/>
  <c r="I278"/>
  <c r="H278"/>
  <c r="H133"/>
  <c r="I133"/>
  <c r="I48"/>
  <c r="H48"/>
  <c r="L123"/>
  <c r="I123"/>
  <c r="H123"/>
  <c r="I225"/>
  <c r="H225"/>
  <c r="I84"/>
  <c r="H84"/>
  <c r="H119"/>
  <c r="I119"/>
  <c r="I47"/>
  <c r="H47"/>
  <c r="I191"/>
  <c r="H191"/>
  <c r="I124"/>
  <c r="H124"/>
  <c r="H16"/>
  <c r="I16"/>
  <c r="I267"/>
  <c r="H267"/>
  <c r="L281"/>
  <c r="H281"/>
  <c r="I281"/>
  <c r="H55"/>
  <c r="I55"/>
  <c r="L53"/>
  <c r="H53"/>
  <c r="I53"/>
  <c r="I135"/>
  <c r="H135"/>
  <c r="H269"/>
  <c r="I269"/>
  <c r="L193"/>
  <c r="I193"/>
  <c r="H193"/>
  <c r="L270"/>
  <c r="I270"/>
  <c r="H270"/>
  <c r="H196"/>
  <c r="I196"/>
  <c r="I279"/>
  <c r="H279"/>
  <c r="H83"/>
  <c r="I83"/>
  <c r="H117"/>
  <c r="I117"/>
  <c r="I141"/>
  <c r="H141"/>
  <c r="I100"/>
  <c r="H100"/>
  <c r="H214"/>
  <c r="I214"/>
  <c r="I97"/>
  <c r="H97"/>
  <c r="H134"/>
  <c r="I134"/>
  <c r="K49"/>
  <c r="K215"/>
  <c r="L225"/>
  <c r="AV225"/>
  <c r="N225" s="1"/>
  <c r="L117"/>
  <c r="AV117"/>
  <c r="N117" s="1"/>
  <c r="AV269"/>
  <c r="N269" s="1"/>
  <c r="AV191"/>
  <c r="N191" s="1"/>
  <c r="AV124"/>
  <c r="N124" s="1"/>
  <c r="L16"/>
  <c r="AV16"/>
  <c r="N16" s="1"/>
  <c r="AV51"/>
  <c r="N51" s="1"/>
  <c r="AV273"/>
  <c r="N273" s="1"/>
  <c r="AV277"/>
  <c r="N277" s="1"/>
  <c r="AV100"/>
  <c r="N100" s="1"/>
  <c r="AV193"/>
  <c r="N193" s="1"/>
  <c r="AV270"/>
  <c r="N270" s="1"/>
  <c r="AV123"/>
  <c r="N123" s="1"/>
  <c r="AV281"/>
  <c r="N281" s="1"/>
  <c r="J54"/>
  <c r="J138"/>
  <c r="L124"/>
  <c r="K54"/>
  <c r="AV84"/>
  <c r="N84" s="1"/>
  <c r="AV119"/>
  <c r="N119" s="1"/>
  <c r="AV278"/>
  <c r="N278" s="1"/>
  <c r="AV214"/>
  <c r="N214" s="1"/>
  <c r="AV97"/>
  <c r="N97" s="1"/>
  <c r="L267"/>
  <c r="AV267"/>
  <c r="N267" s="1"/>
  <c r="AV196"/>
  <c r="N196" s="1"/>
  <c r="L279"/>
  <c r="AV279"/>
  <c r="N279" s="1"/>
  <c r="AV83"/>
  <c r="N83" s="1"/>
  <c r="AV141"/>
  <c r="N141" s="1"/>
  <c r="AV55"/>
  <c r="N55" s="1"/>
  <c r="AV53"/>
  <c r="N53" s="1"/>
  <c r="L135"/>
  <c r="AV135"/>
  <c r="N135" s="1"/>
  <c r="AV47"/>
  <c r="N47" s="1"/>
  <c r="L133"/>
  <c r="AV133"/>
  <c r="N133" s="1"/>
  <c r="AV48"/>
  <c r="N48" s="1"/>
  <c r="AV134"/>
  <c r="N134" s="1"/>
  <c r="K195"/>
  <c r="K272"/>
  <c r="K52"/>
  <c r="K271"/>
  <c r="K120"/>
  <c r="K56"/>
  <c r="L273"/>
  <c r="L83"/>
  <c r="L141"/>
  <c r="K98"/>
  <c r="K50"/>
  <c r="K194"/>
  <c r="K280"/>
  <c r="K236"/>
  <c r="K197"/>
  <c r="L47"/>
  <c r="L97"/>
  <c r="K136"/>
  <c r="K137"/>
  <c r="K99"/>
  <c r="K268"/>
  <c r="K234"/>
  <c r="K138"/>
  <c r="K139"/>
  <c r="K57"/>
  <c r="K115"/>
  <c r="K276"/>
  <c r="L277"/>
  <c r="L196"/>
  <c r="K122"/>
  <c r="K74"/>
  <c r="K116"/>
  <c r="K140"/>
  <c r="L51"/>
  <c r="K282"/>
  <c r="K275"/>
  <c r="L214"/>
  <c r="L48"/>
  <c r="L119"/>
  <c r="L269"/>
  <c r="L84"/>
  <c r="K121"/>
  <c r="K118"/>
  <c r="L55"/>
  <c r="L134"/>
  <c r="K32"/>
  <c r="AU225"/>
  <c r="L191"/>
  <c r="L278"/>
  <c r="K274"/>
  <c r="K266"/>
  <c r="M16" l="1"/>
  <c r="P84"/>
  <c r="Q84"/>
  <c r="O84"/>
  <c r="P51"/>
  <c r="O51"/>
  <c r="Q51"/>
  <c r="O191"/>
  <c r="P191"/>
  <c r="Q191"/>
  <c r="O225"/>
  <c r="P225"/>
  <c r="Q225"/>
  <c r="J83"/>
  <c r="S214"/>
  <c r="U214"/>
  <c r="T214"/>
  <c r="T141"/>
  <c r="S141"/>
  <c r="U141"/>
  <c r="T83"/>
  <c r="U83"/>
  <c r="S83"/>
  <c r="W279"/>
  <c r="Y279"/>
  <c r="X279"/>
  <c r="S270"/>
  <c r="T270"/>
  <c r="U270"/>
  <c r="W269"/>
  <c r="Y269"/>
  <c r="X269"/>
  <c r="AA281"/>
  <c r="AC281"/>
  <c r="AB281"/>
  <c r="AA267"/>
  <c r="AC267"/>
  <c r="AB267"/>
  <c r="AA16"/>
  <c r="AB16"/>
  <c r="AC16"/>
  <c r="AA191"/>
  <c r="AC191"/>
  <c r="AB191"/>
  <c r="AC84"/>
  <c r="AB84"/>
  <c r="AA84"/>
  <c r="S225"/>
  <c r="T225"/>
  <c r="U225"/>
  <c r="S278"/>
  <c r="T278"/>
  <c r="U278"/>
  <c r="S277"/>
  <c r="U277"/>
  <c r="T277"/>
  <c r="AA273"/>
  <c r="AC273"/>
  <c r="AB273"/>
  <c r="AA51"/>
  <c r="AC51"/>
  <c r="AB51"/>
  <c r="O141"/>
  <c r="Q141"/>
  <c r="P141"/>
  <c r="O214"/>
  <c r="P214"/>
  <c r="Q214"/>
  <c r="O281"/>
  <c r="P281"/>
  <c r="Q281"/>
  <c r="O16"/>
  <c r="P16"/>
  <c r="Q16"/>
  <c r="O269"/>
  <c r="Q269"/>
  <c r="P269"/>
  <c r="AE214"/>
  <c r="AF214"/>
  <c r="AG214"/>
  <c r="AE141"/>
  <c r="AF141"/>
  <c r="AG141"/>
  <c r="AF83"/>
  <c r="AE83"/>
  <c r="AG83"/>
  <c r="S279"/>
  <c r="T279"/>
  <c r="U279"/>
  <c r="W270"/>
  <c r="Y270"/>
  <c r="X270"/>
  <c r="S269"/>
  <c r="U269"/>
  <c r="T269"/>
  <c r="W281"/>
  <c r="X281"/>
  <c r="Y281"/>
  <c r="S267"/>
  <c r="U267"/>
  <c r="T267"/>
  <c r="W16"/>
  <c r="Y16"/>
  <c r="X16"/>
  <c r="W191"/>
  <c r="X191"/>
  <c r="Y191"/>
  <c r="T84"/>
  <c r="U84"/>
  <c r="S84"/>
  <c r="AA225"/>
  <c r="AB225"/>
  <c r="AC225"/>
  <c r="AA278"/>
  <c r="AC278"/>
  <c r="AB278"/>
  <c r="AA277"/>
  <c r="AB277"/>
  <c r="AC277"/>
  <c r="S273"/>
  <c r="U273"/>
  <c r="T273"/>
  <c r="U51"/>
  <c r="S51"/>
  <c r="T51"/>
  <c r="P83"/>
  <c r="Q83"/>
  <c r="O83"/>
  <c r="O267"/>
  <c r="P267"/>
  <c r="Q267"/>
  <c r="O278"/>
  <c r="Q278"/>
  <c r="P278"/>
  <c r="O277"/>
  <c r="Q277"/>
  <c r="P277"/>
  <c r="AA214"/>
  <c r="AB214"/>
  <c r="AC214"/>
  <c r="AA141"/>
  <c r="AC141"/>
  <c r="AB141"/>
  <c r="AB83"/>
  <c r="AA83"/>
  <c r="AC83"/>
  <c r="AE279"/>
  <c r="AF279"/>
  <c r="AG279"/>
  <c r="AE270"/>
  <c r="AG270"/>
  <c r="AF270"/>
  <c r="AE269"/>
  <c r="AG269"/>
  <c r="AF269"/>
  <c r="S281"/>
  <c r="U281"/>
  <c r="T281"/>
  <c r="W267"/>
  <c r="Y267"/>
  <c r="X267"/>
  <c r="S16"/>
  <c r="U16"/>
  <c r="T16"/>
  <c r="S191"/>
  <c r="T191"/>
  <c r="U191"/>
  <c r="X84"/>
  <c r="Y84"/>
  <c r="W84"/>
  <c r="W225"/>
  <c r="Y225"/>
  <c r="X225"/>
  <c r="W278"/>
  <c r="Y278"/>
  <c r="X278"/>
  <c r="W277"/>
  <c r="X277"/>
  <c r="Y277"/>
  <c r="W273"/>
  <c r="X273"/>
  <c r="Y273"/>
  <c r="X51"/>
  <c r="W51"/>
  <c r="Y51"/>
  <c r="O279"/>
  <c r="P279"/>
  <c r="Q279"/>
  <c r="O270"/>
  <c r="Q270"/>
  <c r="P270"/>
  <c r="O273"/>
  <c r="Q273"/>
  <c r="P273"/>
  <c r="J191"/>
  <c r="W214"/>
  <c r="X214"/>
  <c r="Y214"/>
  <c r="X141"/>
  <c r="Y141"/>
  <c r="W141"/>
  <c r="X83"/>
  <c r="Y83"/>
  <c r="W83"/>
  <c r="AA279"/>
  <c r="AC279"/>
  <c r="AB279"/>
  <c r="AA270"/>
  <c r="AB270"/>
  <c r="AC270"/>
  <c r="AA269"/>
  <c r="AB269"/>
  <c r="AC269"/>
  <c r="AE281"/>
  <c r="AF281"/>
  <c r="AG281"/>
  <c r="AE267"/>
  <c r="AF267"/>
  <c r="AG267"/>
  <c r="AE16"/>
  <c r="AG16"/>
  <c r="AF16"/>
  <c r="AE191"/>
  <c r="AG191"/>
  <c r="AF191"/>
  <c r="AF84"/>
  <c r="AG84"/>
  <c r="AE84"/>
  <c r="AE225"/>
  <c r="AG225"/>
  <c r="AF225"/>
  <c r="AE278"/>
  <c r="AG278"/>
  <c r="AF278"/>
  <c r="AE277"/>
  <c r="AG277"/>
  <c r="AF277"/>
  <c r="AE273"/>
  <c r="AF273"/>
  <c r="AG273"/>
  <c r="AF51"/>
  <c r="AE51"/>
  <c r="AG51"/>
  <c r="AA48"/>
  <c r="AB48"/>
  <c r="AC48"/>
  <c r="W48"/>
  <c r="Y48"/>
  <c r="X48"/>
  <c r="S48"/>
  <c r="U48"/>
  <c r="T48"/>
  <c r="AE48"/>
  <c r="AF48"/>
  <c r="AG48"/>
  <c r="O48"/>
  <c r="P48"/>
  <c r="Q48"/>
  <c r="S47"/>
  <c r="U47"/>
  <c r="T47"/>
  <c r="AA47"/>
  <c r="AC47"/>
  <c r="AB47"/>
  <c r="AE47"/>
  <c r="AG47"/>
  <c r="AF47"/>
  <c r="W47"/>
  <c r="Y47"/>
  <c r="X47"/>
  <c r="O47"/>
  <c r="Q47"/>
  <c r="P47"/>
  <c r="W119"/>
  <c r="X119"/>
  <c r="Y119"/>
  <c r="AA119"/>
  <c r="AB119"/>
  <c r="AC119"/>
  <c r="S119"/>
  <c r="U119"/>
  <c r="T119"/>
  <c r="AE119"/>
  <c r="AG119"/>
  <c r="AF119"/>
  <c r="O119"/>
  <c r="Q119"/>
  <c r="P119"/>
  <c r="X117"/>
  <c r="W117"/>
  <c r="Y117"/>
  <c r="T117"/>
  <c r="S117"/>
  <c r="U117"/>
  <c r="AE117"/>
  <c r="AG117"/>
  <c r="AF117"/>
  <c r="AA117"/>
  <c r="AC117"/>
  <c r="AB117"/>
  <c r="P117"/>
  <c r="O117"/>
  <c r="Q117"/>
  <c r="AB97"/>
  <c r="AA97"/>
  <c r="AC97"/>
  <c r="T97"/>
  <c r="S97"/>
  <c r="U97"/>
  <c r="X97"/>
  <c r="W97"/>
  <c r="Y97"/>
  <c r="AF97"/>
  <c r="AE97"/>
  <c r="AG97"/>
  <c r="P97"/>
  <c r="Q97"/>
  <c r="O97"/>
  <c r="X100"/>
  <c r="W100"/>
  <c r="Y100"/>
  <c r="T100"/>
  <c r="U100"/>
  <c r="S100"/>
  <c r="AB100"/>
  <c r="AC100"/>
  <c r="AA100"/>
  <c r="AF100"/>
  <c r="AG100"/>
  <c r="AE100"/>
  <c r="P100"/>
  <c r="O100"/>
  <c r="Q100"/>
  <c r="AB196"/>
  <c r="AA196"/>
  <c r="AC196"/>
  <c r="X196"/>
  <c r="Y196"/>
  <c r="W196"/>
  <c r="T196"/>
  <c r="U196"/>
  <c r="S196"/>
  <c r="AF196"/>
  <c r="AG196"/>
  <c r="AE196"/>
  <c r="P196"/>
  <c r="Q196"/>
  <c r="O196"/>
  <c r="AB193"/>
  <c r="AC193"/>
  <c r="AA193"/>
  <c r="T193"/>
  <c r="U193"/>
  <c r="S193"/>
  <c r="X193"/>
  <c r="W193"/>
  <c r="Y193"/>
  <c r="AF193"/>
  <c r="AG193"/>
  <c r="AE193"/>
  <c r="P193"/>
  <c r="O193"/>
  <c r="Q193"/>
  <c r="T124"/>
  <c r="U124"/>
  <c r="S124"/>
  <c r="AB124"/>
  <c r="AC124"/>
  <c r="AA124"/>
  <c r="X124"/>
  <c r="W124"/>
  <c r="Y124"/>
  <c r="AF124"/>
  <c r="AG124"/>
  <c r="AE124"/>
  <c r="P124"/>
  <c r="Q124"/>
  <c r="O124"/>
  <c r="T123"/>
  <c r="S123"/>
  <c r="U123"/>
  <c r="X123"/>
  <c r="Y123"/>
  <c r="W123"/>
  <c r="AB123"/>
  <c r="AA123"/>
  <c r="AC123"/>
  <c r="AF123"/>
  <c r="AG123"/>
  <c r="AE123"/>
  <c r="P123"/>
  <c r="O123"/>
  <c r="Q123"/>
  <c r="T53"/>
  <c r="S53"/>
  <c r="U53"/>
  <c r="X53"/>
  <c r="Y53"/>
  <c r="W53"/>
  <c r="AB53"/>
  <c r="AC53"/>
  <c r="AA53"/>
  <c r="AF53"/>
  <c r="AE53"/>
  <c r="AG53"/>
  <c r="P53"/>
  <c r="O53"/>
  <c r="Q53"/>
  <c r="X55"/>
  <c r="Y55"/>
  <c r="W55"/>
  <c r="T55"/>
  <c r="U55"/>
  <c r="S55"/>
  <c r="AB55"/>
  <c r="AC55"/>
  <c r="AA55"/>
  <c r="AF55"/>
  <c r="AG55"/>
  <c r="AE55"/>
  <c r="P55"/>
  <c r="O55"/>
  <c r="Q55"/>
  <c r="T133"/>
  <c r="S133"/>
  <c r="U133"/>
  <c r="AB133"/>
  <c r="AA133"/>
  <c r="AC133"/>
  <c r="X133"/>
  <c r="Y133"/>
  <c r="W133"/>
  <c r="AF133"/>
  <c r="AE133"/>
  <c r="AG133"/>
  <c r="P133"/>
  <c r="O133"/>
  <c r="Q133"/>
  <c r="X135"/>
  <c r="Y135"/>
  <c r="W135"/>
  <c r="T135"/>
  <c r="U135"/>
  <c r="S135"/>
  <c r="AB135"/>
  <c r="AA135"/>
  <c r="AC135"/>
  <c r="AF135"/>
  <c r="AG135"/>
  <c r="AE135"/>
  <c r="P135"/>
  <c r="Q135"/>
  <c r="O135"/>
  <c r="AB134"/>
  <c r="AC134"/>
  <c r="AA134"/>
  <c r="T134"/>
  <c r="U134"/>
  <c r="S134"/>
  <c r="X134"/>
  <c r="W134"/>
  <c r="Y134"/>
  <c r="AF134"/>
  <c r="AG134"/>
  <c r="AE134"/>
  <c r="P134"/>
  <c r="Q134"/>
  <c r="O134"/>
  <c r="J196"/>
  <c r="J281"/>
  <c r="J134"/>
  <c r="J117"/>
  <c r="J279"/>
  <c r="J55"/>
  <c r="J123"/>
  <c r="J278"/>
  <c r="J273"/>
  <c r="J141"/>
  <c r="J193"/>
  <c r="J269"/>
  <c r="J51"/>
  <c r="J192"/>
  <c r="J215"/>
  <c r="J136"/>
  <c r="J270"/>
  <c r="J47"/>
  <c r="J84"/>
  <c r="J97"/>
  <c r="J48"/>
  <c r="J214"/>
  <c r="J100"/>
  <c r="J124"/>
  <c r="J234"/>
  <c r="J277"/>
  <c r="J53"/>
  <c r="J271"/>
  <c r="J121"/>
  <c r="J275"/>
  <c r="J140"/>
  <c r="J32"/>
  <c r="J52"/>
  <c r="J98"/>
  <c r="J282"/>
  <c r="J118"/>
  <c r="J274"/>
  <c r="J16"/>
  <c r="K225"/>
  <c r="J195"/>
  <c r="J266"/>
  <c r="J236"/>
  <c r="J119"/>
  <c r="J139"/>
  <c r="J120"/>
  <c r="J56"/>
  <c r="J135"/>
  <c r="J133"/>
  <c r="J116"/>
  <c r="J115"/>
  <c r="J267"/>
  <c r="J197"/>
  <c r="J272"/>
  <c r="J99"/>
  <c r="J49"/>
  <c r="J213"/>
  <c r="J122"/>
  <c r="J268"/>
  <c r="J137"/>
  <c r="J280"/>
  <c r="J194"/>
  <c r="J74"/>
  <c r="J57"/>
  <c r="J276"/>
  <c r="J50"/>
  <c r="J225" l="1"/>
  <c r="AS251"/>
  <c r="AU251" s="1"/>
  <c r="AS252"/>
  <c r="AS256"/>
  <c r="AU256" s="1"/>
  <c r="AS254"/>
  <c r="AS255"/>
  <c r="AT255" s="1"/>
  <c r="AS85"/>
  <c r="AT85" s="1"/>
  <c r="AS88"/>
  <c r="AS89"/>
  <c r="AT89" s="1"/>
  <c r="AS86"/>
  <c r="AU86" s="1"/>
  <c r="AS87"/>
  <c r="AS132"/>
  <c r="AU132" s="1"/>
  <c r="AS130"/>
  <c r="AS129"/>
  <c r="AT129" s="1"/>
  <c r="AS131"/>
  <c r="AT131" s="1"/>
  <c r="AS198"/>
  <c r="AS66"/>
  <c r="AT66" s="1"/>
  <c r="AS68"/>
  <c r="AT68" s="1"/>
  <c r="AS67"/>
  <c r="AS69"/>
  <c r="AU69" s="1"/>
  <c r="AS257"/>
  <c r="AS259"/>
  <c r="AT259" s="1"/>
  <c r="AS260"/>
  <c r="AT260" s="1"/>
  <c r="AS258"/>
  <c r="AS261"/>
  <c r="AT261" s="1"/>
  <c r="AS240"/>
  <c r="AT240" s="1"/>
  <c r="AS237"/>
  <c r="AS238"/>
  <c r="AU238" s="1"/>
  <c r="AS242"/>
  <c r="AS241"/>
  <c r="AU241" s="1"/>
  <c r="AS239"/>
  <c r="AT239" s="1"/>
  <c r="AS264"/>
  <c r="AS263"/>
  <c r="AT263" s="1"/>
  <c r="AS262"/>
  <c r="AT262" s="1"/>
  <c r="AS78"/>
  <c r="AS76"/>
  <c r="AU76" s="1"/>
  <c r="AS77"/>
  <c r="AS223"/>
  <c r="AT223" s="1"/>
  <c r="AS219"/>
  <c r="AT219" s="1"/>
  <c r="AS218"/>
  <c r="AS220"/>
  <c r="AT220" s="1"/>
  <c r="AS217"/>
  <c r="AU217" s="1"/>
  <c r="AS221"/>
  <c r="AS222"/>
  <c r="AU222" s="1"/>
  <c r="AS82"/>
  <c r="AS80"/>
  <c r="AT80" s="1"/>
  <c r="AS81"/>
  <c r="AT81" s="1"/>
  <c r="AS79"/>
  <c r="AS92"/>
  <c r="AT92" s="1"/>
  <c r="AS93"/>
  <c r="AT93" s="1"/>
  <c r="AS90"/>
  <c r="AS91"/>
  <c r="AU91" s="1"/>
  <c r="AS208"/>
  <c r="AS209"/>
  <c r="AT209" s="1"/>
  <c r="AS210"/>
  <c r="AT210" s="1"/>
  <c r="AS211"/>
  <c r="AS212"/>
  <c r="AT212" s="1"/>
  <c r="AS163"/>
  <c r="AT163" s="1"/>
  <c r="AS161"/>
  <c r="AS162"/>
  <c r="AU162" s="1"/>
  <c r="AS164"/>
  <c r="AS58"/>
  <c r="AU58" s="1"/>
  <c r="AS60"/>
  <c r="AT60" s="1"/>
  <c r="AS61"/>
  <c r="AS59"/>
  <c r="AT59" s="1"/>
  <c r="AS62"/>
  <c r="AT62" s="1"/>
  <c r="AS64"/>
  <c r="AS65"/>
  <c r="AU65" s="1"/>
  <c r="AS63"/>
  <c r="AS44"/>
  <c r="AT44" s="1"/>
  <c r="AS38"/>
  <c r="AT38" s="1"/>
  <c r="AS37"/>
  <c r="AS36"/>
  <c r="AT36" s="1"/>
  <c r="AS35"/>
  <c r="AU35" s="1"/>
  <c r="AS42"/>
  <c r="AS46"/>
  <c r="AU46" s="1"/>
  <c r="AS41"/>
  <c r="AS40"/>
  <c r="AT40" s="1"/>
  <c r="AS45"/>
  <c r="AT45" s="1"/>
  <c r="AS34"/>
  <c r="AS39"/>
  <c r="AT39" s="1"/>
  <c r="AS33"/>
  <c r="AT33" s="1"/>
  <c r="AS43"/>
  <c r="AS200"/>
  <c r="AU200" s="1"/>
  <c r="AS201"/>
  <c r="AS199"/>
  <c r="AT199" s="1"/>
  <c r="AS202"/>
  <c r="AT202" s="1"/>
  <c r="AS216"/>
  <c r="AS227"/>
  <c r="AT227" s="1"/>
  <c r="AS228"/>
  <c r="AT228" s="1"/>
  <c r="AS226"/>
  <c r="AS224"/>
  <c r="AU224" s="1"/>
  <c r="AS207"/>
  <c r="AS166"/>
  <c r="AU166" s="1"/>
  <c r="AS167"/>
  <c r="AT167" s="1"/>
  <c r="AS165"/>
  <c r="AS169"/>
  <c r="AT169" s="1"/>
  <c r="AS170"/>
  <c r="AT170" s="1"/>
  <c r="AS168"/>
  <c r="AS173"/>
  <c r="AU173" s="1"/>
  <c r="AS174"/>
  <c r="AS172"/>
  <c r="AT172" s="1"/>
  <c r="AS171"/>
  <c r="AT171" s="1"/>
  <c r="AS175"/>
  <c r="AS94"/>
  <c r="AT94" s="1"/>
  <c r="AS95"/>
  <c r="AU95" s="1"/>
  <c r="AS96"/>
  <c r="AS189"/>
  <c r="AU189" s="1"/>
  <c r="AS190"/>
  <c r="AS188"/>
  <c r="AT188" s="1"/>
  <c r="AS187"/>
  <c r="AT187" s="1"/>
  <c r="AS176"/>
  <c r="AS180"/>
  <c r="AT180" s="1"/>
  <c r="AS179"/>
  <c r="AT179" s="1"/>
  <c r="AS177"/>
  <c r="AS178"/>
  <c r="AU178" s="1"/>
  <c r="AS206"/>
  <c r="AS204"/>
  <c r="AT204" s="1"/>
  <c r="AS203"/>
  <c r="AT203" s="1"/>
  <c r="AS205"/>
  <c r="AS235"/>
  <c r="AT235" s="1"/>
  <c r="AS146"/>
  <c r="AT146" s="1"/>
  <c r="AS150"/>
  <c r="AS149"/>
  <c r="AU149" s="1"/>
  <c r="AS148"/>
  <c r="AS147"/>
  <c r="AU147" s="1"/>
  <c r="AS250"/>
  <c r="AT250" s="1"/>
  <c r="AS249"/>
  <c r="AS247"/>
  <c r="AT247" s="1"/>
  <c r="AS248"/>
  <c r="AT248" s="1"/>
  <c r="AS31"/>
  <c r="AS28"/>
  <c r="AU28" s="1"/>
  <c r="AS30"/>
  <c r="AS29"/>
  <c r="AT29" s="1"/>
  <c r="AS233"/>
  <c r="AT233" s="1"/>
  <c r="AS232"/>
  <c r="AS230"/>
  <c r="AT230" s="1"/>
  <c r="AS231"/>
  <c r="AU231" s="1"/>
  <c r="AS229"/>
  <c r="AS145"/>
  <c r="AU145" s="1"/>
  <c r="AS144"/>
  <c r="AS143"/>
  <c r="AS142"/>
  <c r="AT142" s="1"/>
  <c r="AS103"/>
  <c r="AS104"/>
  <c r="AT104" s="1"/>
  <c r="AS101"/>
  <c r="AT101" s="1"/>
  <c r="AS102"/>
  <c r="AS186"/>
  <c r="AU186" s="1"/>
  <c r="AS185"/>
  <c r="AS183"/>
  <c r="AT183" s="1"/>
  <c r="AS184"/>
  <c r="AT184" s="1"/>
  <c r="AS181"/>
  <c r="AS182"/>
  <c r="AT182" s="1"/>
  <c r="AS127"/>
  <c r="AS128"/>
  <c r="AS126"/>
  <c r="AU126" s="1"/>
  <c r="AS125"/>
  <c r="AS245"/>
  <c r="AT245" s="1"/>
  <c r="AS246"/>
  <c r="AT246" s="1"/>
  <c r="AS243"/>
  <c r="AS244"/>
  <c r="AT244" s="1"/>
  <c r="AS72"/>
  <c r="AT72" s="1"/>
  <c r="AS73"/>
  <c r="AS70"/>
  <c r="AU70" s="1"/>
  <c r="AS71"/>
  <c r="AS157"/>
  <c r="AT157" s="1"/>
  <c r="AS158"/>
  <c r="AT158" s="1"/>
  <c r="AS155"/>
  <c r="AS160"/>
  <c r="AT160" s="1"/>
  <c r="AS159"/>
  <c r="AU159" s="1"/>
  <c r="AS156"/>
  <c r="AS114"/>
  <c r="AS109"/>
  <c r="AT109" s="1"/>
  <c r="AS113"/>
  <c r="AS111"/>
  <c r="AU111" s="1"/>
  <c r="AS110"/>
  <c r="AS112"/>
  <c r="AT112" s="1"/>
  <c r="AS75"/>
  <c r="AS154"/>
  <c r="AU154" s="1"/>
  <c r="AS152"/>
  <c r="AS151"/>
  <c r="AT151" s="1"/>
  <c r="AS153"/>
  <c r="AS105"/>
  <c r="AU105" s="1"/>
  <c r="AS107"/>
  <c r="AS108"/>
  <c r="AT108" s="1"/>
  <c r="AS106"/>
  <c r="AS5"/>
  <c r="AU5" s="1"/>
  <c r="AS18"/>
  <c r="AT18" s="1"/>
  <c r="AS17"/>
  <c r="AS19"/>
  <c r="AU19" s="1"/>
  <c r="AS20"/>
  <c r="AT20" s="1"/>
  <c r="AS22"/>
  <c r="AT22" s="1"/>
  <c r="AS6"/>
  <c r="AU6" s="1"/>
  <c r="AS9"/>
  <c r="AT9" s="1"/>
  <c r="AS23"/>
  <c r="AT23" s="1"/>
  <c r="AS24"/>
  <c r="AS8"/>
  <c r="AT8" s="1"/>
  <c r="AS13"/>
  <c r="AT13" s="1"/>
  <c r="AS21"/>
  <c r="AU21" s="1"/>
  <c r="AS253"/>
  <c r="AU253" s="1"/>
  <c r="AZ9" l="1"/>
  <c r="AD9" s="1"/>
  <c r="AX9"/>
  <c r="V9" s="1"/>
  <c r="AW9"/>
  <c r="R9" s="1"/>
  <c r="AY9"/>
  <c r="Z9" s="1"/>
  <c r="AZ20"/>
  <c r="AD20" s="1"/>
  <c r="AW20"/>
  <c r="R20" s="1"/>
  <c r="AY20"/>
  <c r="Z20" s="1"/>
  <c r="AX20"/>
  <c r="V20" s="1"/>
  <c r="AZ158"/>
  <c r="AD158" s="1"/>
  <c r="AW158"/>
  <c r="R158" s="1"/>
  <c r="AX158"/>
  <c r="V158" s="1"/>
  <c r="AY158"/>
  <c r="Z158" s="1"/>
  <c r="AZ246"/>
  <c r="AD246" s="1"/>
  <c r="AX246"/>
  <c r="V246" s="1"/>
  <c r="AY246"/>
  <c r="Z246" s="1"/>
  <c r="AW246"/>
  <c r="R246" s="1"/>
  <c r="AZ184"/>
  <c r="AD184" s="1"/>
  <c r="AX184"/>
  <c r="V184" s="1"/>
  <c r="AY184"/>
  <c r="Z184" s="1"/>
  <c r="AW184"/>
  <c r="R184" s="1"/>
  <c r="AZ142"/>
  <c r="AD142" s="1"/>
  <c r="AW142"/>
  <c r="R142" s="1"/>
  <c r="AX142"/>
  <c r="V142" s="1"/>
  <c r="AY142"/>
  <c r="Z142" s="1"/>
  <c r="AZ233"/>
  <c r="AD233" s="1"/>
  <c r="AY233"/>
  <c r="Z233" s="1"/>
  <c r="AW233"/>
  <c r="R233" s="1"/>
  <c r="AX233"/>
  <c r="V233" s="1"/>
  <c r="AZ250"/>
  <c r="AD250" s="1"/>
  <c r="AX250"/>
  <c r="V250" s="1"/>
  <c r="AY250"/>
  <c r="Z250" s="1"/>
  <c r="AW250"/>
  <c r="R250" s="1"/>
  <c r="AZ203"/>
  <c r="AD203" s="1"/>
  <c r="AY203"/>
  <c r="Z203" s="1"/>
  <c r="AW203"/>
  <c r="R203" s="1"/>
  <c r="AX203"/>
  <c r="V203" s="1"/>
  <c r="AZ187"/>
  <c r="AD187" s="1"/>
  <c r="AW187"/>
  <c r="R187" s="1"/>
  <c r="AX187"/>
  <c r="V187" s="1"/>
  <c r="AY187"/>
  <c r="Z187" s="1"/>
  <c r="AZ171"/>
  <c r="AD171" s="1"/>
  <c r="AW171"/>
  <c r="R171" s="1"/>
  <c r="AX171"/>
  <c r="V171" s="1"/>
  <c r="AY171"/>
  <c r="Z171" s="1"/>
  <c r="AZ167"/>
  <c r="AD167" s="1"/>
  <c r="AW167"/>
  <c r="R167" s="1"/>
  <c r="AX167"/>
  <c r="V167" s="1"/>
  <c r="AY167"/>
  <c r="Z167" s="1"/>
  <c r="AZ202"/>
  <c r="AD202" s="1"/>
  <c r="AW202"/>
  <c r="R202" s="1"/>
  <c r="AY202"/>
  <c r="Z202" s="1"/>
  <c r="AX202"/>
  <c r="V202" s="1"/>
  <c r="AZ45"/>
  <c r="AD45" s="1"/>
  <c r="AW45"/>
  <c r="R45" s="1"/>
  <c r="AX45"/>
  <c r="V45" s="1"/>
  <c r="AY45"/>
  <c r="Z45" s="1"/>
  <c r="AZ38"/>
  <c r="AD38" s="1"/>
  <c r="AX38"/>
  <c r="V38" s="1"/>
  <c r="AW38"/>
  <c r="R38" s="1"/>
  <c r="AY38"/>
  <c r="Z38" s="1"/>
  <c r="AZ60"/>
  <c r="AD60" s="1"/>
  <c r="AW60"/>
  <c r="R60" s="1"/>
  <c r="AY60"/>
  <c r="Z60" s="1"/>
  <c r="AX60"/>
  <c r="V60" s="1"/>
  <c r="AZ210"/>
  <c r="AD210" s="1"/>
  <c r="AW210"/>
  <c r="R210" s="1"/>
  <c r="AX210"/>
  <c r="V210" s="1"/>
  <c r="AY210"/>
  <c r="Z210" s="1"/>
  <c r="AZ81"/>
  <c r="AD81" s="1"/>
  <c r="AX81"/>
  <c r="V81" s="1"/>
  <c r="AW81"/>
  <c r="R81" s="1"/>
  <c r="AY81"/>
  <c r="Z81" s="1"/>
  <c r="AZ219"/>
  <c r="AD219" s="1"/>
  <c r="AY219"/>
  <c r="Z219" s="1"/>
  <c r="AW219"/>
  <c r="R219" s="1"/>
  <c r="AX219"/>
  <c r="V219" s="1"/>
  <c r="AZ239"/>
  <c r="AD239" s="1"/>
  <c r="AX239"/>
  <c r="V239" s="1"/>
  <c r="AY239"/>
  <c r="Z239" s="1"/>
  <c r="AW239"/>
  <c r="R239" s="1"/>
  <c r="AZ260"/>
  <c r="AD260" s="1"/>
  <c r="AX260"/>
  <c r="V260" s="1"/>
  <c r="AY260"/>
  <c r="Z260" s="1"/>
  <c r="AW260"/>
  <c r="R260" s="1"/>
  <c r="AZ131"/>
  <c r="AD131" s="1"/>
  <c r="AY131"/>
  <c r="Z131" s="1"/>
  <c r="AW131"/>
  <c r="R131" s="1"/>
  <c r="AX131"/>
  <c r="V131" s="1"/>
  <c r="AZ85"/>
  <c r="AD85" s="1"/>
  <c r="AW85"/>
  <c r="R85" s="1"/>
  <c r="AY85"/>
  <c r="Z85" s="1"/>
  <c r="AX85"/>
  <c r="V85" s="1"/>
  <c r="AZ72"/>
  <c r="AD72" s="1"/>
  <c r="AW72"/>
  <c r="R72" s="1"/>
  <c r="AY72"/>
  <c r="Z72" s="1"/>
  <c r="AX72"/>
  <c r="V72" s="1"/>
  <c r="AZ183"/>
  <c r="AD183" s="1"/>
  <c r="AW183"/>
  <c r="R183" s="1"/>
  <c r="AX183"/>
  <c r="V183" s="1"/>
  <c r="AY183"/>
  <c r="Z183" s="1"/>
  <c r="AZ248"/>
  <c r="AD248" s="1"/>
  <c r="AX248"/>
  <c r="V248" s="1"/>
  <c r="AW248"/>
  <c r="R248" s="1"/>
  <c r="AY248"/>
  <c r="Z248" s="1"/>
  <c r="AZ146"/>
  <c r="AD146" s="1"/>
  <c r="AY146"/>
  <c r="Z146" s="1"/>
  <c r="AW146"/>
  <c r="R146" s="1"/>
  <c r="AX146"/>
  <c r="V146" s="1"/>
  <c r="AZ179"/>
  <c r="AD179" s="1"/>
  <c r="AW179"/>
  <c r="R179" s="1"/>
  <c r="AX179"/>
  <c r="V179" s="1"/>
  <c r="AY179"/>
  <c r="Z179" s="1"/>
  <c r="AZ170"/>
  <c r="AD170" s="1"/>
  <c r="AY170"/>
  <c r="Z170" s="1"/>
  <c r="AX170"/>
  <c r="V170" s="1"/>
  <c r="AW170"/>
  <c r="R170" s="1"/>
  <c r="AZ199"/>
  <c r="AD199" s="1"/>
  <c r="AY199"/>
  <c r="Z199" s="1"/>
  <c r="AW199"/>
  <c r="R199" s="1"/>
  <c r="AX199"/>
  <c r="V199" s="1"/>
  <c r="AZ40"/>
  <c r="AD40" s="1"/>
  <c r="AW40"/>
  <c r="R40" s="1"/>
  <c r="AX40"/>
  <c r="V40" s="1"/>
  <c r="AY40"/>
  <c r="Z40" s="1"/>
  <c r="AZ44"/>
  <c r="AD44" s="1"/>
  <c r="AW44"/>
  <c r="R44" s="1"/>
  <c r="AY44"/>
  <c r="Z44" s="1"/>
  <c r="AX44"/>
  <c r="V44" s="1"/>
  <c r="AZ209"/>
  <c r="AD209" s="1"/>
  <c r="AX209"/>
  <c r="V209" s="1"/>
  <c r="AY209"/>
  <c r="Z209" s="1"/>
  <c r="AW209"/>
  <c r="R209" s="1"/>
  <c r="AZ80"/>
  <c r="AD80" s="1"/>
  <c r="AY80"/>
  <c r="Z80" s="1"/>
  <c r="AW80"/>
  <c r="R80" s="1"/>
  <c r="AX80"/>
  <c r="V80" s="1"/>
  <c r="AZ223"/>
  <c r="AD223" s="1"/>
  <c r="AY223"/>
  <c r="Z223" s="1"/>
  <c r="AW223"/>
  <c r="R223" s="1"/>
  <c r="AX223"/>
  <c r="V223" s="1"/>
  <c r="AZ240"/>
  <c r="AD240" s="1"/>
  <c r="AX240"/>
  <c r="V240" s="1"/>
  <c r="AW240"/>
  <c r="R240" s="1"/>
  <c r="AY240"/>
  <c r="Z240" s="1"/>
  <c r="AZ259"/>
  <c r="AD259" s="1"/>
  <c r="AW259"/>
  <c r="R259" s="1"/>
  <c r="AX259"/>
  <c r="V259" s="1"/>
  <c r="AY259"/>
  <c r="Z259" s="1"/>
  <c r="AZ68"/>
  <c r="AD68" s="1"/>
  <c r="AW68"/>
  <c r="R68" s="1"/>
  <c r="AX68"/>
  <c r="V68" s="1"/>
  <c r="AY68"/>
  <c r="Z68" s="1"/>
  <c r="AZ129"/>
  <c r="AD129" s="1"/>
  <c r="AY129"/>
  <c r="Z129" s="1"/>
  <c r="AW129"/>
  <c r="R129" s="1"/>
  <c r="AX129"/>
  <c r="V129" s="1"/>
  <c r="AZ255"/>
  <c r="AD255" s="1"/>
  <c r="AX255"/>
  <c r="V255" s="1"/>
  <c r="AY255"/>
  <c r="Z255" s="1"/>
  <c r="AW255"/>
  <c r="R255" s="1"/>
  <c r="AZ13"/>
  <c r="AD13" s="1"/>
  <c r="AY13"/>
  <c r="Z13" s="1"/>
  <c r="AX13"/>
  <c r="V13" s="1"/>
  <c r="AW13"/>
  <c r="R13" s="1"/>
  <c r="AZ157"/>
  <c r="AD157" s="1"/>
  <c r="AW157"/>
  <c r="R157" s="1"/>
  <c r="AX157"/>
  <c r="V157" s="1"/>
  <c r="AY157"/>
  <c r="Z157" s="1"/>
  <c r="AZ245"/>
  <c r="AD245" s="1"/>
  <c r="AY245"/>
  <c r="Z245" s="1"/>
  <c r="AX245"/>
  <c r="V245" s="1"/>
  <c r="AW245"/>
  <c r="R245" s="1"/>
  <c r="AZ101"/>
  <c r="AD101" s="1"/>
  <c r="AY101"/>
  <c r="Z101" s="1"/>
  <c r="AW101"/>
  <c r="R101" s="1"/>
  <c r="AX101"/>
  <c r="V101" s="1"/>
  <c r="AZ29"/>
  <c r="AD29" s="1"/>
  <c r="AX29"/>
  <c r="V29" s="1"/>
  <c r="AW29"/>
  <c r="R29" s="1"/>
  <c r="AY29"/>
  <c r="Z29" s="1"/>
  <c r="AZ204"/>
  <c r="AD204" s="1"/>
  <c r="AW204"/>
  <c r="R204" s="1"/>
  <c r="AX204"/>
  <c r="V204" s="1"/>
  <c r="AY204"/>
  <c r="Z204" s="1"/>
  <c r="AZ188"/>
  <c r="AD188" s="1"/>
  <c r="AW188"/>
  <c r="R188" s="1"/>
  <c r="AX188"/>
  <c r="V188" s="1"/>
  <c r="AY188"/>
  <c r="Z188" s="1"/>
  <c r="AZ172"/>
  <c r="AD172" s="1"/>
  <c r="AX172"/>
  <c r="V172" s="1"/>
  <c r="AW172"/>
  <c r="R172" s="1"/>
  <c r="AY172"/>
  <c r="Z172" s="1"/>
  <c r="AZ228"/>
  <c r="AD228" s="1"/>
  <c r="AW228"/>
  <c r="R228" s="1"/>
  <c r="AX228"/>
  <c r="V228" s="1"/>
  <c r="AY228"/>
  <c r="Z228" s="1"/>
  <c r="AZ33"/>
  <c r="AD33" s="1"/>
  <c r="AW33"/>
  <c r="R33" s="1"/>
  <c r="AX33"/>
  <c r="V33" s="1"/>
  <c r="AY33"/>
  <c r="Z33" s="1"/>
  <c r="AZ62"/>
  <c r="AD62" s="1"/>
  <c r="AW62"/>
  <c r="R62" s="1"/>
  <c r="AX62"/>
  <c r="V62" s="1"/>
  <c r="AY62"/>
  <c r="Z62" s="1"/>
  <c r="AZ163"/>
  <c r="AD163" s="1"/>
  <c r="AW163"/>
  <c r="R163" s="1"/>
  <c r="AY163"/>
  <c r="Z163" s="1"/>
  <c r="AX163"/>
  <c r="V163" s="1"/>
  <c r="AZ93"/>
  <c r="AD93" s="1"/>
  <c r="AY93"/>
  <c r="Z93" s="1"/>
  <c r="AX93"/>
  <c r="V93" s="1"/>
  <c r="AW93"/>
  <c r="R93" s="1"/>
  <c r="AZ262"/>
  <c r="AD262" s="1"/>
  <c r="AX262"/>
  <c r="V262" s="1"/>
  <c r="AY262"/>
  <c r="Z262" s="1"/>
  <c r="AW262"/>
  <c r="R262" s="1"/>
  <c r="AZ8"/>
  <c r="AD8" s="1"/>
  <c r="AW8"/>
  <c r="R8" s="1"/>
  <c r="AX8"/>
  <c r="V8" s="1"/>
  <c r="AY8"/>
  <c r="Z8" s="1"/>
  <c r="AZ23"/>
  <c r="AD23" s="1"/>
  <c r="AW23"/>
  <c r="R23" s="1"/>
  <c r="AX23"/>
  <c r="V23" s="1"/>
  <c r="AY23"/>
  <c r="Z23" s="1"/>
  <c r="AZ22"/>
  <c r="AD22" s="1"/>
  <c r="AY22"/>
  <c r="Z22" s="1"/>
  <c r="AX22"/>
  <c r="V22" s="1"/>
  <c r="AW22"/>
  <c r="R22" s="1"/>
  <c r="AZ18"/>
  <c r="AD18" s="1"/>
  <c r="AW18"/>
  <c r="R18" s="1"/>
  <c r="AY18"/>
  <c r="Z18" s="1"/>
  <c r="AX18"/>
  <c r="V18" s="1"/>
  <c r="AZ108"/>
  <c r="AD108" s="1"/>
  <c r="AX108"/>
  <c r="V108" s="1"/>
  <c r="AW108"/>
  <c r="R108" s="1"/>
  <c r="AY108"/>
  <c r="Z108" s="1"/>
  <c r="AZ151"/>
  <c r="AD151" s="1"/>
  <c r="AX151"/>
  <c r="V151" s="1"/>
  <c r="AY151"/>
  <c r="Z151" s="1"/>
  <c r="AW151"/>
  <c r="R151" s="1"/>
  <c r="AZ112"/>
  <c r="AD112" s="1"/>
  <c r="AX112"/>
  <c r="V112" s="1"/>
  <c r="AY112"/>
  <c r="Z112" s="1"/>
  <c r="AW112"/>
  <c r="R112" s="1"/>
  <c r="AZ109"/>
  <c r="AD109" s="1"/>
  <c r="AW109"/>
  <c r="R109" s="1"/>
  <c r="AX109"/>
  <c r="V109" s="1"/>
  <c r="AY109"/>
  <c r="Z109" s="1"/>
  <c r="AZ160"/>
  <c r="AD160" s="1"/>
  <c r="AY160"/>
  <c r="Z160" s="1"/>
  <c r="AW160"/>
  <c r="R160" s="1"/>
  <c r="AX160"/>
  <c r="V160" s="1"/>
  <c r="AZ244"/>
  <c r="AD244" s="1"/>
  <c r="AX244"/>
  <c r="V244" s="1"/>
  <c r="AY244"/>
  <c r="Z244" s="1"/>
  <c r="AW244"/>
  <c r="R244" s="1"/>
  <c r="AZ182"/>
  <c r="AD182" s="1"/>
  <c r="AY182"/>
  <c r="Z182" s="1"/>
  <c r="AW182"/>
  <c r="R182" s="1"/>
  <c r="AX182"/>
  <c r="V182" s="1"/>
  <c r="AZ104"/>
  <c r="AD104" s="1"/>
  <c r="AX104"/>
  <c r="V104" s="1"/>
  <c r="AY104"/>
  <c r="Z104" s="1"/>
  <c r="AW104"/>
  <c r="R104" s="1"/>
  <c r="AZ230"/>
  <c r="AD230" s="1"/>
  <c r="AW230"/>
  <c r="R230" s="1"/>
  <c r="AX230"/>
  <c r="V230" s="1"/>
  <c r="AY230"/>
  <c r="Z230" s="1"/>
  <c r="AZ247"/>
  <c r="AD247" s="1"/>
  <c r="AW247"/>
  <c r="R247" s="1"/>
  <c r="AX247"/>
  <c r="V247" s="1"/>
  <c r="AY247"/>
  <c r="Z247" s="1"/>
  <c r="AZ235"/>
  <c r="AD235" s="1"/>
  <c r="AY235"/>
  <c r="Z235" s="1"/>
  <c r="AW235"/>
  <c r="R235" s="1"/>
  <c r="AX235"/>
  <c r="V235" s="1"/>
  <c r="AZ180"/>
  <c r="AD180" s="1"/>
  <c r="AW180"/>
  <c r="R180" s="1"/>
  <c r="AX180"/>
  <c r="V180" s="1"/>
  <c r="AY180"/>
  <c r="Z180" s="1"/>
  <c r="AZ94"/>
  <c r="AD94" s="1"/>
  <c r="AX94"/>
  <c r="V94" s="1"/>
  <c r="AW94"/>
  <c r="R94" s="1"/>
  <c r="AY94"/>
  <c r="Z94" s="1"/>
  <c r="AZ169"/>
  <c r="AD169" s="1"/>
  <c r="AW169"/>
  <c r="R169" s="1"/>
  <c r="AY169"/>
  <c r="Z169" s="1"/>
  <c r="AX169"/>
  <c r="V169" s="1"/>
  <c r="AZ227"/>
  <c r="AD227" s="1"/>
  <c r="AY227"/>
  <c r="Z227" s="1"/>
  <c r="AW227"/>
  <c r="R227" s="1"/>
  <c r="AX227"/>
  <c r="V227" s="1"/>
  <c r="AZ39"/>
  <c r="AD39" s="1"/>
  <c r="AW39"/>
  <c r="R39" s="1"/>
  <c r="AX39"/>
  <c r="V39" s="1"/>
  <c r="AY39"/>
  <c r="Z39" s="1"/>
  <c r="AZ36"/>
  <c r="AD36" s="1"/>
  <c r="AW36"/>
  <c r="R36" s="1"/>
  <c r="AX36"/>
  <c r="V36" s="1"/>
  <c r="AY36"/>
  <c r="Z36" s="1"/>
  <c r="AZ59"/>
  <c r="AD59" s="1"/>
  <c r="AW59"/>
  <c r="R59" s="1"/>
  <c r="AY59"/>
  <c r="Z59" s="1"/>
  <c r="AX59"/>
  <c r="V59" s="1"/>
  <c r="AZ212"/>
  <c r="AD212" s="1"/>
  <c r="AW212"/>
  <c r="R212" s="1"/>
  <c r="AX212"/>
  <c r="V212" s="1"/>
  <c r="AY212"/>
  <c r="Z212" s="1"/>
  <c r="AZ92"/>
  <c r="AD92" s="1"/>
  <c r="AX92"/>
  <c r="V92" s="1"/>
  <c r="AY92"/>
  <c r="Z92" s="1"/>
  <c r="AW92"/>
  <c r="R92" s="1"/>
  <c r="AZ220"/>
  <c r="AD220" s="1"/>
  <c r="AW220"/>
  <c r="R220" s="1"/>
  <c r="AX220"/>
  <c r="V220" s="1"/>
  <c r="AY220"/>
  <c r="Z220" s="1"/>
  <c r="AZ263"/>
  <c r="AD263" s="1"/>
  <c r="AW263"/>
  <c r="R263" s="1"/>
  <c r="AX263"/>
  <c r="V263" s="1"/>
  <c r="AY263"/>
  <c r="Z263" s="1"/>
  <c r="AZ261"/>
  <c r="AD261" s="1"/>
  <c r="AX261"/>
  <c r="V261" s="1"/>
  <c r="AY261"/>
  <c r="Z261" s="1"/>
  <c r="AW261"/>
  <c r="R261" s="1"/>
  <c r="AZ66"/>
  <c r="AD66" s="1"/>
  <c r="AY66"/>
  <c r="Z66" s="1"/>
  <c r="AW66"/>
  <c r="R66" s="1"/>
  <c r="AX66"/>
  <c r="V66" s="1"/>
  <c r="AZ89"/>
  <c r="AD89" s="1"/>
  <c r="AW89"/>
  <c r="R89" s="1"/>
  <c r="AY89"/>
  <c r="Z89" s="1"/>
  <c r="AX89"/>
  <c r="V89" s="1"/>
  <c r="H20"/>
  <c r="I20"/>
  <c r="H184"/>
  <c r="I184"/>
  <c r="H142"/>
  <c r="I142"/>
  <c r="I250"/>
  <c r="H250"/>
  <c r="I187"/>
  <c r="H187"/>
  <c r="I202"/>
  <c r="H202"/>
  <c r="I38"/>
  <c r="H38"/>
  <c r="I210"/>
  <c r="H210"/>
  <c r="H239"/>
  <c r="I239"/>
  <c r="H131"/>
  <c r="I131"/>
  <c r="H85"/>
  <c r="I85"/>
  <c r="H157"/>
  <c r="I157"/>
  <c r="I183"/>
  <c r="H183"/>
  <c r="H248"/>
  <c r="I248"/>
  <c r="I204"/>
  <c r="H204"/>
  <c r="I188"/>
  <c r="H188"/>
  <c r="H172"/>
  <c r="I172"/>
  <c r="I228"/>
  <c r="H228"/>
  <c r="I40"/>
  <c r="H40"/>
  <c r="I62"/>
  <c r="H62"/>
  <c r="I163"/>
  <c r="H163"/>
  <c r="H209"/>
  <c r="I209"/>
  <c r="I93"/>
  <c r="H93"/>
  <c r="I80"/>
  <c r="H80"/>
  <c r="H223"/>
  <c r="I223"/>
  <c r="I262"/>
  <c r="H262"/>
  <c r="I240"/>
  <c r="H240"/>
  <c r="H259"/>
  <c r="I259"/>
  <c r="H68"/>
  <c r="I68"/>
  <c r="I129"/>
  <c r="H129"/>
  <c r="H255"/>
  <c r="I255"/>
  <c r="H9"/>
  <c r="I9"/>
  <c r="H158"/>
  <c r="I158"/>
  <c r="I246"/>
  <c r="H246"/>
  <c r="H233"/>
  <c r="I233"/>
  <c r="H203"/>
  <c r="I203"/>
  <c r="H171"/>
  <c r="I171"/>
  <c r="I167"/>
  <c r="H167"/>
  <c r="H45"/>
  <c r="I45"/>
  <c r="I60"/>
  <c r="H60"/>
  <c r="H81"/>
  <c r="I81"/>
  <c r="I219"/>
  <c r="H219"/>
  <c r="I260"/>
  <c r="H260"/>
  <c r="I13"/>
  <c r="H13"/>
  <c r="I72"/>
  <c r="H72"/>
  <c r="H245"/>
  <c r="I245"/>
  <c r="I101"/>
  <c r="H101"/>
  <c r="H29"/>
  <c r="I29"/>
  <c r="H146"/>
  <c r="I146"/>
  <c r="I179"/>
  <c r="H179"/>
  <c r="H170"/>
  <c r="I170"/>
  <c r="I199"/>
  <c r="H199"/>
  <c r="I33"/>
  <c r="H33"/>
  <c r="I44"/>
  <c r="H44"/>
  <c r="H8"/>
  <c r="M8" s="1"/>
  <c r="I8"/>
  <c r="I23"/>
  <c r="H23"/>
  <c r="I22"/>
  <c r="H22"/>
  <c r="H18"/>
  <c r="I18"/>
  <c r="H108"/>
  <c r="I108"/>
  <c r="I151"/>
  <c r="H151"/>
  <c r="H112"/>
  <c r="I112"/>
  <c r="H109"/>
  <c r="I109"/>
  <c r="I160"/>
  <c r="H160"/>
  <c r="I244"/>
  <c r="H244"/>
  <c r="I182"/>
  <c r="H182"/>
  <c r="I104"/>
  <c r="H104"/>
  <c r="I230"/>
  <c r="H230"/>
  <c r="I247"/>
  <c r="H247"/>
  <c r="H235"/>
  <c r="I235"/>
  <c r="I180"/>
  <c r="H180"/>
  <c r="I94"/>
  <c r="H94"/>
  <c r="I169"/>
  <c r="H169"/>
  <c r="I227"/>
  <c r="H227"/>
  <c r="I39"/>
  <c r="H39"/>
  <c r="I36"/>
  <c r="H36"/>
  <c r="I59"/>
  <c r="H59"/>
  <c r="H212"/>
  <c r="I212"/>
  <c r="I92"/>
  <c r="H92"/>
  <c r="I220"/>
  <c r="H220"/>
  <c r="I263"/>
  <c r="H263"/>
  <c r="H261"/>
  <c r="I261"/>
  <c r="I66"/>
  <c r="H66"/>
  <c r="H89"/>
  <c r="I89"/>
  <c r="AV13"/>
  <c r="N13" s="1"/>
  <c r="AV72"/>
  <c r="N72" s="1"/>
  <c r="AV101"/>
  <c r="N101" s="1"/>
  <c r="AV29"/>
  <c r="N29" s="1"/>
  <c r="AV170"/>
  <c r="N170" s="1"/>
  <c r="AV199"/>
  <c r="N199" s="1"/>
  <c r="AV33"/>
  <c r="N33" s="1"/>
  <c r="AV40"/>
  <c r="N40" s="1"/>
  <c r="AV93"/>
  <c r="N93" s="1"/>
  <c r="AV223"/>
  <c r="N223" s="1"/>
  <c r="AV262"/>
  <c r="N262" s="1"/>
  <c r="AV240"/>
  <c r="N240" s="1"/>
  <c r="AV259"/>
  <c r="N259" s="1"/>
  <c r="AV68"/>
  <c r="N68" s="1"/>
  <c r="AV129"/>
  <c r="N129" s="1"/>
  <c r="AV255"/>
  <c r="N255" s="1"/>
  <c r="AV8"/>
  <c r="N8" s="1"/>
  <c r="AV23"/>
  <c r="N23" s="1"/>
  <c r="AV22"/>
  <c r="N22" s="1"/>
  <c r="AV18"/>
  <c r="N18" s="1"/>
  <c r="AV108"/>
  <c r="N108" s="1"/>
  <c r="AV151"/>
  <c r="N151" s="1"/>
  <c r="AV112"/>
  <c r="N112" s="1"/>
  <c r="AV109"/>
  <c r="N109" s="1"/>
  <c r="AV160"/>
  <c r="N160" s="1"/>
  <c r="AV244"/>
  <c r="N244" s="1"/>
  <c r="AV182"/>
  <c r="N182" s="1"/>
  <c r="AV104"/>
  <c r="N104" s="1"/>
  <c r="AV230"/>
  <c r="N230" s="1"/>
  <c r="AV247"/>
  <c r="N247" s="1"/>
  <c r="AV235"/>
  <c r="N235" s="1"/>
  <c r="AV180"/>
  <c r="N180" s="1"/>
  <c r="AV94"/>
  <c r="N94" s="1"/>
  <c r="AV169"/>
  <c r="N169" s="1"/>
  <c r="AV227"/>
  <c r="N227" s="1"/>
  <c r="AV39"/>
  <c r="N39" s="1"/>
  <c r="AV36"/>
  <c r="N36" s="1"/>
  <c r="AV59"/>
  <c r="N59" s="1"/>
  <c r="AV212"/>
  <c r="N212" s="1"/>
  <c r="AV92"/>
  <c r="N92" s="1"/>
  <c r="AV220"/>
  <c r="N220" s="1"/>
  <c r="AV263"/>
  <c r="N263" s="1"/>
  <c r="AV261"/>
  <c r="N261" s="1"/>
  <c r="AV66"/>
  <c r="N66" s="1"/>
  <c r="AV89"/>
  <c r="N89" s="1"/>
  <c r="AV157"/>
  <c r="N157" s="1"/>
  <c r="AV248"/>
  <c r="N248" s="1"/>
  <c r="AV146"/>
  <c r="N146" s="1"/>
  <c r="AV204"/>
  <c r="N204" s="1"/>
  <c r="AV188"/>
  <c r="N188" s="1"/>
  <c r="AV172"/>
  <c r="N172" s="1"/>
  <c r="AV228"/>
  <c r="N228" s="1"/>
  <c r="AV44"/>
  <c r="N44" s="1"/>
  <c r="AV163"/>
  <c r="N163" s="1"/>
  <c r="AV209"/>
  <c r="N209" s="1"/>
  <c r="AV80"/>
  <c r="N80" s="1"/>
  <c r="AV9"/>
  <c r="N9" s="1"/>
  <c r="AV20"/>
  <c r="N20" s="1"/>
  <c r="AV245"/>
  <c r="N245" s="1"/>
  <c r="AV183"/>
  <c r="N183" s="1"/>
  <c r="AV179"/>
  <c r="N179" s="1"/>
  <c r="AV62"/>
  <c r="N62" s="1"/>
  <c r="AV158"/>
  <c r="N158" s="1"/>
  <c r="AV246"/>
  <c r="N246" s="1"/>
  <c r="AV184"/>
  <c r="N184" s="1"/>
  <c r="AV142"/>
  <c r="N142" s="1"/>
  <c r="AV233"/>
  <c r="N233" s="1"/>
  <c r="AV250"/>
  <c r="N250" s="1"/>
  <c r="AV203"/>
  <c r="N203" s="1"/>
  <c r="AV187"/>
  <c r="N187" s="1"/>
  <c r="AV171"/>
  <c r="N171" s="1"/>
  <c r="AV167"/>
  <c r="N167" s="1"/>
  <c r="AV202"/>
  <c r="N202" s="1"/>
  <c r="AV45"/>
  <c r="N45" s="1"/>
  <c r="AV38"/>
  <c r="N38" s="1"/>
  <c r="AV60"/>
  <c r="N60" s="1"/>
  <c r="AV210"/>
  <c r="N210" s="1"/>
  <c r="AV81"/>
  <c r="N81" s="1"/>
  <c r="AV219"/>
  <c r="N219" s="1"/>
  <c r="AV239"/>
  <c r="N239" s="1"/>
  <c r="AV260"/>
  <c r="N260" s="1"/>
  <c r="AV131"/>
  <c r="N131" s="1"/>
  <c r="AV85"/>
  <c r="N85" s="1"/>
  <c r="K70"/>
  <c r="K186"/>
  <c r="K145"/>
  <c r="K149"/>
  <c r="K189"/>
  <c r="K173"/>
  <c r="K224"/>
  <c r="K46"/>
  <c r="K65"/>
  <c r="K162"/>
  <c r="K91"/>
  <c r="K222"/>
  <c r="K76"/>
  <c r="K238"/>
  <c r="K69"/>
  <c r="K132"/>
  <c r="K21"/>
  <c r="K6"/>
  <c r="K19"/>
  <c r="K5"/>
  <c r="K105"/>
  <c r="K154"/>
  <c r="K111"/>
  <c r="K159"/>
  <c r="K231"/>
  <c r="K95"/>
  <c r="K166"/>
  <c r="K35"/>
  <c r="K58"/>
  <c r="K217"/>
  <c r="K241"/>
  <c r="K86"/>
  <c r="K251"/>
  <c r="L20"/>
  <c r="L13"/>
  <c r="L8"/>
  <c r="L23"/>
  <c r="L22"/>
  <c r="L18"/>
  <c r="L108"/>
  <c r="L151"/>
  <c r="L109"/>
  <c r="L9"/>
  <c r="L146"/>
  <c r="L72"/>
  <c r="L29"/>
  <c r="L204"/>
  <c r="L188"/>
  <c r="L244"/>
  <c r="L182"/>
  <c r="L104"/>
  <c r="L247"/>
  <c r="L235"/>
  <c r="L180"/>
  <c r="L169"/>
  <c r="L227"/>
  <c r="L39"/>
  <c r="L36"/>
  <c r="L92"/>
  <c r="L220"/>
  <c r="L89"/>
  <c r="L245"/>
  <c r="L183"/>
  <c r="L248"/>
  <c r="L179"/>
  <c r="L199"/>
  <c r="L40"/>
  <c r="L62"/>
  <c r="L209"/>
  <c r="L93"/>
  <c r="L80"/>
  <c r="L259"/>
  <c r="L68"/>
  <c r="L129"/>
  <c r="L255"/>
  <c r="L157"/>
  <c r="L101"/>
  <c r="L172"/>
  <c r="L170"/>
  <c r="L228"/>
  <c r="L44"/>
  <c r="L163"/>
  <c r="L223"/>
  <c r="L262"/>
  <c r="L240"/>
  <c r="L158"/>
  <c r="L246"/>
  <c r="L184"/>
  <c r="L142"/>
  <c r="L233"/>
  <c r="L250"/>
  <c r="L203"/>
  <c r="L187"/>
  <c r="L167"/>
  <c r="L202"/>
  <c r="L45"/>
  <c r="L38"/>
  <c r="L60"/>
  <c r="L210"/>
  <c r="L219"/>
  <c r="L239"/>
  <c r="L59"/>
  <c r="L212"/>
  <c r="L261"/>
  <c r="L263"/>
  <c r="L66"/>
  <c r="AU8"/>
  <c r="AT251"/>
  <c r="L94"/>
  <c r="L33"/>
  <c r="L160"/>
  <c r="L230"/>
  <c r="L171"/>
  <c r="L81"/>
  <c r="L260"/>
  <c r="L131"/>
  <c r="L85"/>
  <c r="K126"/>
  <c r="K28"/>
  <c r="K200"/>
  <c r="K256"/>
  <c r="K147"/>
  <c r="K178"/>
  <c r="K253"/>
  <c r="L112"/>
  <c r="AU23"/>
  <c r="AT95"/>
  <c r="AU20"/>
  <c r="AU151"/>
  <c r="AU146"/>
  <c r="AT86"/>
  <c r="AU163"/>
  <c r="AU262"/>
  <c r="AT166"/>
  <c r="AU188"/>
  <c r="AU80"/>
  <c r="AU129"/>
  <c r="AU227"/>
  <c r="AU199"/>
  <c r="AU112"/>
  <c r="AT154"/>
  <c r="AU245"/>
  <c r="AT105"/>
  <c r="AU230"/>
  <c r="AU248"/>
  <c r="AU108"/>
  <c r="AU228"/>
  <c r="AU40"/>
  <c r="AU36"/>
  <c r="AU62"/>
  <c r="AT217"/>
  <c r="AT241"/>
  <c r="AU261"/>
  <c r="AU259"/>
  <c r="AU22"/>
  <c r="AU18"/>
  <c r="AT5"/>
  <c r="AU109"/>
  <c r="AT147"/>
  <c r="AU235"/>
  <c r="AU204"/>
  <c r="AT58"/>
  <c r="AU212"/>
  <c r="AU209"/>
  <c r="AU240"/>
  <c r="AT19"/>
  <c r="AT111"/>
  <c r="AT159"/>
  <c r="AU182"/>
  <c r="AU183"/>
  <c r="AU94"/>
  <c r="AU170"/>
  <c r="AT35"/>
  <c r="AU220"/>
  <c r="AU66"/>
  <c r="AU89"/>
  <c r="AT107"/>
  <c r="AU107"/>
  <c r="AU127"/>
  <c r="AT127"/>
  <c r="AT114"/>
  <c r="AU114"/>
  <c r="AU160"/>
  <c r="AU72"/>
  <c r="AT152"/>
  <c r="AU152"/>
  <c r="AT110"/>
  <c r="AU110"/>
  <c r="AT143"/>
  <c r="AU143"/>
  <c r="AT231"/>
  <c r="AT21"/>
  <c r="AT6"/>
  <c r="AU104"/>
  <c r="AU180"/>
  <c r="AU39"/>
  <c r="AU92"/>
  <c r="AU157"/>
  <c r="AU101"/>
  <c r="AU29"/>
  <c r="AU179"/>
  <c r="AU172"/>
  <c r="AU33"/>
  <c r="AU44"/>
  <c r="AU93"/>
  <c r="AU223"/>
  <c r="AU68"/>
  <c r="AU255"/>
  <c r="AU13"/>
  <c r="AU9"/>
  <c r="AU244"/>
  <c r="AU247"/>
  <c r="AU169"/>
  <c r="AU59"/>
  <c r="AU263"/>
  <c r="AU103"/>
  <c r="AT103"/>
  <c r="AT31"/>
  <c r="AU31"/>
  <c r="AT206"/>
  <c r="AU206"/>
  <c r="AU176"/>
  <c r="AT176"/>
  <c r="AT168"/>
  <c r="AU168"/>
  <c r="AT201"/>
  <c r="AU201"/>
  <c r="AU79"/>
  <c r="AT79"/>
  <c r="AT78"/>
  <c r="AU78"/>
  <c r="AT257"/>
  <c r="AU257"/>
  <c r="AU198"/>
  <c r="AT198"/>
  <c r="AT24"/>
  <c r="AU24"/>
  <c r="AT73"/>
  <c r="AU73"/>
  <c r="AT185"/>
  <c r="AU185"/>
  <c r="AU34"/>
  <c r="AT34"/>
  <c r="AT64"/>
  <c r="AU64"/>
  <c r="AT208"/>
  <c r="AU208"/>
  <c r="AT252"/>
  <c r="AU252"/>
  <c r="AT17"/>
  <c r="AU17"/>
  <c r="AT106"/>
  <c r="AU106"/>
  <c r="AT153"/>
  <c r="AU153"/>
  <c r="AT75"/>
  <c r="AU75"/>
  <c r="AT113"/>
  <c r="AU113"/>
  <c r="AU155"/>
  <c r="AT155"/>
  <c r="AT128"/>
  <c r="AU128"/>
  <c r="AT144"/>
  <c r="AU144"/>
  <c r="AU232"/>
  <c r="AT232"/>
  <c r="AT150"/>
  <c r="AU150"/>
  <c r="AT190"/>
  <c r="AU190"/>
  <c r="AU175"/>
  <c r="AT175"/>
  <c r="AT226"/>
  <c r="AU226"/>
  <c r="AT41"/>
  <c r="AU41"/>
  <c r="AU37"/>
  <c r="AT37"/>
  <c r="AT161"/>
  <c r="AU161"/>
  <c r="AT82"/>
  <c r="AU82"/>
  <c r="AU218"/>
  <c r="AT218"/>
  <c r="AT237"/>
  <c r="AU237"/>
  <c r="AT130"/>
  <c r="AU130"/>
  <c r="AU88"/>
  <c r="AT88"/>
  <c r="AT71"/>
  <c r="AU71"/>
  <c r="AU243"/>
  <c r="AT243"/>
  <c r="AT102"/>
  <c r="AU102"/>
  <c r="AT30"/>
  <c r="AU30"/>
  <c r="AU249"/>
  <c r="AT249"/>
  <c r="AT177"/>
  <c r="AU177"/>
  <c r="AT174"/>
  <c r="AU174"/>
  <c r="AU165"/>
  <c r="AT165"/>
  <c r="AT43"/>
  <c r="AU43"/>
  <c r="AT63"/>
  <c r="AU63"/>
  <c r="AU61"/>
  <c r="AT61"/>
  <c r="AT90"/>
  <c r="AU90"/>
  <c r="AT77"/>
  <c r="AU77"/>
  <c r="AU264"/>
  <c r="AT264"/>
  <c r="AT67"/>
  <c r="AU67"/>
  <c r="AT254"/>
  <c r="AU254"/>
  <c r="AT156"/>
  <c r="AU156"/>
  <c r="AT125"/>
  <c r="AU125"/>
  <c r="AU181"/>
  <c r="AT181"/>
  <c r="AT229"/>
  <c r="AU229"/>
  <c r="AT148"/>
  <c r="AU148"/>
  <c r="AU205"/>
  <c r="AT205"/>
  <c r="AT96"/>
  <c r="AU96"/>
  <c r="AT207"/>
  <c r="AU207"/>
  <c r="AU216"/>
  <c r="AT216"/>
  <c r="AT42"/>
  <c r="AU42"/>
  <c r="AT164"/>
  <c r="AU164"/>
  <c r="AU211"/>
  <c r="AT211"/>
  <c r="AT221"/>
  <c r="AU221"/>
  <c r="AT242"/>
  <c r="AU242"/>
  <c r="AU258"/>
  <c r="AT258"/>
  <c r="AT87"/>
  <c r="AU87"/>
  <c r="AU158"/>
  <c r="AT70"/>
  <c r="AU246"/>
  <c r="AT126"/>
  <c r="AU184"/>
  <c r="AT186"/>
  <c r="AU142"/>
  <c r="AT145"/>
  <c r="AU233"/>
  <c r="AT28"/>
  <c r="AU250"/>
  <c r="AT149"/>
  <c r="AU203"/>
  <c r="AT178"/>
  <c r="AU187"/>
  <c r="AT189"/>
  <c r="AU171"/>
  <c r="AT173"/>
  <c r="AU167"/>
  <c r="AT224"/>
  <c r="AU202"/>
  <c r="AT200"/>
  <c r="AU45"/>
  <c r="AT46"/>
  <c r="AU38"/>
  <c r="AT65"/>
  <c r="AU60"/>
  <c r="AT162"/>
  <c r="AU210"/>
  <c r="AT91"/>
  <c r="AU81"/>
  <c r="AT222"/>
  <c r="AU219"/>
  <c r="AT76"/>
  <c r="AU239"/>
  <c r="AT238"/>
  <c r="AU260"/>
  <c r="AT69"/>
  <c r="AU131"/>
  <c r="AT132"/>
  <c r="AU85"/>
  <c r="AT256"/>
  <c r="AT253"/>
  <c r="M18" l="1"/>
  <c r="M20"/>
  <c r="M22"/>
  <c r="M23"/>
  <c r="M13"/>
  <c r="M9"/>
  <c r="AZ69"/>
  <c r="AD69" s="1"/>
  <c r="AX69"/>
  <c r="V69" s="1"/>
  <c r="AW69"/>
  <c r="R69" s="1"/>
  <c r="AY69"/>
  <c r="Z69" s="1"/>
  <c r="AZ200"/>
  <c r="AD200" s="1"/>
  <c r="AW200"/>
  <c r="R200" s="1"/>
  <c r="AX200"/>
  <c r="V200" s="1"/>
  <c r="AY200"/>
  <c r="Z200" s="1"/>
  <c r="AZ186"/>
  <c r="AD186" s="1"/>
  <c r="AY186"/>
  <c r="Z186" s="1"/>
  <c r="AX186"/>
  <c r="V186" s="1"/>
  <c r="AW186"/>
  <c r="R186" s="1"/>
  <c r="AZ216"/>
  <c r="AD216" s="1"/>
  <c r="AY216"/>
  <c r="Z216" s="1"/>
  <c r="AW216"/>
  <c r="R216" s="1"/>
  <c r="AX216"/>
  <c r="V216" s="1"/>
  <c r="AZ164"/>
  <c r="AD164" s="1"/>
  <c r="AY164"/>
  <c r="Z164" s="1"/>
  <c r="AW164"/>
  <c r="R164" s="1"/>
  <c r="AX164"/>
  <c r="V164" s="1"/>
  <c r="AZ148"/>
  <c r="AD148" s="1"/>
  <c r="AX148"/>
  <c r="V148" s="1"/>
  <c r="AW148"/>
  <c r="R148" s="1"/>
  <c r="AY148"/>
  <c r="Z148" s="1"/>
  <c r="AZ156"/>
  <c r="AD156" s="1"/>
  <c r="AX156"/>
  <c r="V156" s="1"/>
  <c r="AW156"/>
  <c r="R156" s="1"/>
  <c r="AY156"/>
  <c r="Z156" s="1"/>
  <c r="AZ174"/>
  <c r="AD174" s="1"/>
  <c r="AY174"/>
  <c r="Z174" s="1"/>
  <c r="AW174"/>
  <c r="R174" s="1"/>
  <c r="AX174"/>
  <c r="V174" s="1"/>
  <c r="AZ253"/>
  <c r="AD253" s="1"/>
  <c r="AW253"/>
  <c r="R253" s="1"/>
  <c r="AX253"/>
  <c r="V253" s="1"/>
  <c r="AY253"/>
  <c r="Z253" s="1"/>
  <c r="AZ87"/>
  <c r="AD87" s="1"/>
  <c r="AW87"/>
  <c r="R87" s="1"/>
  <c r="AX87"/>
  <c r="V87" s="1"/>
  <c r="AY87"/>
  <c r="Z87" s="1"/>
  <c r="AZ242"/>
  <c r="AD242" s="1"/>
  <c r="AX242"/>
  <c r="V242" s="1"/>
  <c r="AW242"/>
  <c r="R242" s="1"/>
  <c r="AY242"/>
  <c r="Z242" s="1"/>
  <c r="AZ42"/>
  <c r="AD42" s="1"/>
  <c r="AW42"/>
  <c r="R42" s="1"/>
  <c r="AY42"/>
  <c r="Z42" s="1"/>
  <c r="AX42"/>
  <c r="V42" s="1"/>
  <c r="AZ207"/>
  <c r="AD207" s="1"/>
  <c r="AY207"/>
  <c r="Z207" s="1"/>
  <c r="AW207"/>
  <c r="R207" s="1"/>
  <c r="AX207"/>
  <c r="V207" s="1"/>
  <c r="AZ229"/>
  <c r="AD229" s="1"/>
  <c r="AW229"/>
  <c r="R229" s="1"/>
  <c r="AY229"/>
  <c r="Z229" s="1"/>
  <c r="AX229"/>
  <c r="V229" s="1"/>
  <c r="AZ125"/>
  <c r="AD125" s="1"/>
  <c r="AW125"/>
  <c r="R125" s="1"/>
  <c r="AY125"/>
  <c r="Z125" s="1"/>
  <c r="AX125"/>
  <c r="V125" s="1"/>
  <c r="AZ254"/>
  <c r="AD254" s="1"/>
  <c r="AX254"/>
  <c r="V254" s="1"/>
  <c r="AY254"/>
  <c r="Z254" s="1"/>
  <c r="AW254"/>
  <c r="R254" s="1"/>
  <c r="AZ90"/>
  <c r="AD90" s="1"/>
  <c r="AW90"/>
  <c r="R90" s="1"/>
  <c r="AX90"/>
  <c r="V90" s="1"/>
  <c r="AY90"/>
  <c r="Z90" s="1"/>
  <c r="AZ63"/>
  <c r="AD63" s="1"/>
  <c r="AW63"/>
  <c r="R63" s="1"/>
  <c r="AX63"/>
  <c r="V63" s="1"/>
  <c r="AY63"/>
  <c r="Z63" s="1"/>
  <c r="AZ177"/>
  <c r="AD177" s="1"/>
  <c r="AW177"/>
  <c r="R177" s="1"/>
  <c r="AY177"/>
  <c r="Z177" s="1"/>
  <c r="AX177"/>
  <c r="V177" s="1"/>
  <c r="AZ30"/>
  <c r="AD30" s="1"/>
  <c r="AW30"/>
  <c r="R30" s="1"/>
  <c r="AY30"/>
  <c r="Z30" s="1"/>
  <c r="AX30"/>
  <c r="V30" s="1"/>
  <c r="AZ237"/>
  <c r="AD237" s="1"/>
  <c r="AW237"/>
  <c r="R237" s="1"/>
  <c r="AX237"/>
  <c r="V237" s="1"/>
  <c r="AY237"/>
  <c r="Z237" s="1"/>
  <c r="AZ82"/>
  <c r="AD82" s="1"/>
  <c r="AW82"/>
  <c r="R82" s="1"/>
  <c r="AX82"/>
  <c r="V82" s="1"/>
  <c r="AY82"/>
  <c r="Z82" s="1"/>
  <c r="AZ226"/>
  <c r="AD226" s="1"/>
  <c r="AY226"/>
  <c r="Z226" s="1"/>
  <c r="AW226"/>
  <c r="R226" s="1"/>
  <c r="AX226"/>
  <c r="V226" s="1"/>
  <c r="AZ190"/>
  <c r="AD190" s="1"/>
  <c r="AY190"/>
  <c r="Z190" s="1"/>
  <c r="AW190"/>
  <c r="R190" s="1"/>
  <c r="AX190"/>
  <c r="V190" s="1"/>
  <c r="AZ128"/>
  <c r="AD128" s="1"/>
  <c r="AX128"/>
  <c r="V128" s="1"/>
  <c r="AY128"/>
  <c r="Z128" s="1"/>
  <c r="AW128"/>
  <c r="R128" s="1"/>
  <c r="AZ113"/>
  <c r="AD113" s="1"/>
  <c r="AY113"/>
  <c r="Z113" s="1"/>
  <c r="AW113"/>
  <c r="R113" s="1"/>
  <c r="AX113"/>
  <c r="V113" s="1"/>
  <c r="AZ153"/>
  <c r="AD153" s="1"/>
  <c r="AX153"/>
  <c r="V153" s="1"/>
  <c r="AW153"/>
  <c r="R153" s="1"/>
  <c r="AY153"/>
  <c r="Z153" s="1"/>
  <c r="AZ17"/>
  <c r="AD17" s="1"/>
  <c r="AW17"/>
  <c r="R17" s="1"/>
  <c r="AX17"/>
  <c r="V17" s="1"/>
  <c r="AY17"/>
  <c r="Z17" s="1"/>
  <c r="AZ208"/>
  <c r="AD208" s="1"/>
  <c r="AW208"/>
  <c r="R208" s="1"/>
  <c r="AX208"/>
  <c r="V208" s="1"/>
  <c r="AY208"/>
  <c r="Z208" s="1"/>
  <c r="AZ73"/>
  <c r="AD73" s="1"/>
  <c r="AW73"/>
  <c r="R73" s="1"/>
  <c r="AX73"/>
  <c r="V73" s="1"/>
  <c r="AY73"/>
  <c r="Z73" s="1"/>
  <c r="AZ78"/>
  <c r="AD78" s="1"/>
  <c r="AY78"/>
  <c r="Z78" s="1"/>
  <c r="AW78"/>
  <c r="R78" s="1"/>
  <c r="AX78"/>
  <c r="V78" s="1"/>
  <c r="AZ201"/>
  <c r="AD201" s="1"/>
  <c r="AX201"/>
  <c r="V201" s="1"/>
  <c r="AY201"/>
  <c r="Z201" s="1"/>
  <c r="AW201"/>
  <c r="R201" s="1"/>
  <c r="AZ31"/>
  <c r="AD31" s="1"/>
  <c r="AW31"/>
  <c r="R31" s="1"/>
  <c r="AX31"/>
  <c r="V31" s="1"/>
  <c r="AY31"/>
  <c r="Z31" s="1"/>
  <c r="AZ143"/>
  <c r="AD143" s="1"/>
  <c r="AX143"/>
  <c r="V143" s="1"/>
  <c r="AY143"/>
  <c r="Z143" s="1"/>
  <c r="AW143"/>
  <c r="R143" s="1"/>
  <c r="AZ152"/>
  <c r="AD152" s="1"/>
  <c r="AY152"/>
  <c r="Z152" s="1"/>
  <c r="AW152"/>
  <c r="R152" s="1"/>
  <c r="AX152"/>
  <c r="V152" s="1"/>
  <c r="AZ114"/>
  <c r="AD114" s="1"/>
  <c r="AW114"/>
  <c r="R114" s="1"/>
  <c r="AX114"/>
  <c r="V114" s="1"/>
  <c r="AY114"/>
  <c r="Z114" s="1"/>
  <c r="AZ111"/>
  <c r="AD111" s="1"/>
  <c r="AW111"/>
  <c r="R111" s="1"/>
  <c r="AX111"/>
  <c r="V111" s="1"/>
  <c r="AY111"/>
  <c r="Z111" s="1"/>
  <c r="AZ105"/>
  <c r="AD105" s="1"/>
  <c r="AY105"/>
  <c r="Z105" s="1"/>
  <c r="AX105"/>
  <c r="V105" s="1"/>
  <c r="AW105"/>
  <c r="R105" s="1"/>
  <c r="AZ251"/>
  <c r="AD251" s="1"/>
  <c r="AX251"/>
  <c r="V251" s="1"/>
  <c r="AW251"/>
  <c r="R251" s="1"/>
  <c r="AY251"/>
  <c r="Z251" s="1"/>
  <c r="P85"/>
  <c r="Q85"/>
  <c r="O85"/>
  <c r="O219"/>
  <c r="Q219"/>
  <c r="P219"/>
  <c r="Q38"/>
  <c r="P38"/>
  <c r="O38"/>
  <c r="P171"/>
  <c r="Q171"/>
  <c r="O171"/>
  <c r="O233"/>
  <c r="Q233"/>
  <c r="P233"/>
  <c r="Q158"/>
  <c r="O158"/>
  <c r="P158"/>
  <c r="O245"/>
  <c r="P245"/>
  <c r="Q245"/>
  <c r="Q9"/>
  <c r="O9"/>
  <c r="P9"/>
  <c r="Q163"/>
  <c r="O163"/>
  <c r="P163"/>
  <c r="O188"/>
  <c r="P188"/>
  <c r="Q188"/>
  <c r="Q157"/>
  <c r="P157"/>
  <c r="O157"/>
  <c r="P89"/>
  <c r="Q89"/>
  <c r="O89"/>
  <c r="O220"/>
  <c r="P220"/>
  <c r="Q220"/>
  <c r="P36"/>
  <c r="Q36"/>
  <c r="O36"/>
  <c r="P94"/>
  <c r="O94"/>
  <c r="Q94"/>
  <c r="O230"/>
  <c r="P230"/>
  <c r="Q230"/>
  <c r="Q160"/>
  <c r="O160"/>
  <c r="P160"/>
  <c r="P108"/>
  <c r="Q108"/>
  <c r="O108"/>
  <c r="O8"/>
  <c r="P8"/>
  <c r="Q8"/>
  <c r="P129"/>
  <c r="O129"/>
  <c r="Q129"/>
  <c r="Q262"/>
  <c r="O262"/>
  <c r="P262"/>
  <c r="O33"/>
  <c r="P33"/>
  <c r="Q33"/>
  <c r="P101"/>
  <c r="Q101"/>
  <c r="O101"/>
  <c r="X89"/>
  <c r="W89"/>
  <c r="Y89"/>
  <c r="W66"/>
  <c r="Y66"/>
  <c r="X66"/>
  <c r="T261"/>
  <c r="S261"/>
  <c r="U261"/>
  <c r="AB263"/>
  <c r="AC263"/>
  <c r="AA263"/>
  <c r="AA220"/>
  <c r="AC220"/>
  <c r="AB220"/>
  <c r="T92"/>
  <c r="U92"/>
  <c r="S92"/>
  <c r="AA212"/>
  <c r="AC212"/>
  <c r="AB212"/>
  <c r="Y59"/>
  <c r="W59"/>
  <c r="X59"/>
  <c r="AA36"/>
  <c r="AB36"/>
  <c r="AC36"/>
  <c r="AC39"/>
  <c r="AB39"/>
  <c r="AA39"/>
  <c r="W227"/>
  <c r="X227"/>
  <c r="Y227"/>
  <c r="W169"/>
  <c r="X169"/>
  <c r="Y169"/>
  <c r="AB94"/>
  <c r="AA94"/>
  <c r="AC94"/>
  <c r="AB180"/>
  <c r="AC180"/>
  <c r="AA180"/>
  <c r="W235"/>
  <c r="Y235"/>
  <c r="X235"/>
  <c r="AA247"/>
  <c r="AB247"/>
  <c r="AC247"/>
  <c r="AA230"/>
  <c r="AB230"/>
  <c r="AC230"/>
  <c r="T104"/>
  <c r="U104"/>
  <c r="S104"/>
  <c r="W182"/>
  <c r="Y182"/>
  <c r="X182"/>
  <c r="T244"/>
  <c r="U244"/>
  <c r="S244"/>
  <c r="Y160"/>
  <c r="X160"/>
  <c r="W160"/>
  <c r="AB109"/>
  <c r="AC109"/>
  <c r="AA109"/>
  <c r="T112"/>
  <c r="U112"/>
  <c r="S112"/>
  <c r="S151"/>
  <c r="T151"/>
  <c r="U151"/>
  <c r="AA108"/>
  <c r="AB108"/>
  <c r="AC108"/>
  <c r="X18"/>
  <c r="Y18"/>
  <c r="W18"/>
  <c r="S22"/>
  <c r="T22"/>
  <c r="U22"/>
  <c r="AC23"/>
  <c r="AA23"/>
  <c r="AB23"/>
  <c r="AA8"/>
  <c r="AB8"/>
  <c r="AC8"/>
  <c r="S262"/>
  <c r="U262"/>
  <c r="T262"/>
  <c r="T93"/>
  <c r="S93"/>
  <c r="U93"/>
  <c r="Y163"/>
  <c r="X163"/>
  <c r="W163"/>
  <c r="AC62"/>
  <c r="AA62"/>
  <c r="AB62"/>
  <c r="AA33"/>
  <c r="AB33"/>
  <c r="AC33"/>
  <c r="AA228"/>
  <c r="AC228"/>
  <c r="AB228"/>
  <c r="AA172"/>
  <c r="AB172"/>
  <c r="AC172"/>
  <c r="AA188"/>
  <c r="AB188"/>
  <c r="AC188"/>
  <c r="AA204"/>
  <c r="AB204"/>
  <c r="AC204"/>
  <c r="AA29"/>
  <c r="AB29"/>
  <c r="AC29"/>
  <c r="Y101"/>
  <c r="X101"/>
  <c r="W101"/>
  <c r="T245"/>
  <c r="S245"/>
  <c r="U245"/>
  <c r="AC157"/>
  <c r="AA157"/>
  <c r="AB157"/>
  <c r="S13"/>
  <c r="T13"/>
  <c r="U13"/>
  <c r="S255"/>
  <c r="T255"/>
  <c r="U255"/>
  <c r="X129"/>
  <c r="Y129"/>
  <c r="W129"/>
  <c r="AC68"/>
  <c r="AA68"/>
  <c r="AB68"/>
  <c r="AA259"/>
  <c r="AB259"/>
  <c r="AC259"/>
  <c r="AA240"/>
  <c r="AB240"/>
  <c r="AC240"/>
  <c r="W223"/>
  <c r="Y223"/>
  <c r="X223"/>
  <c r="X80"/>
  <c r="W80"/>
  <c r="Y80"/>
  <c r="S209"/>
  <c r="T209"/>
  <c r="U209"/>
  <c r="Y44"/>
  <c r="X44"/>
  <c r="W44"/>
  <c r="AC40"/>
  <c r="AB40"/>
  <c r="AA40"/>
  <c r="W199"/>
  <c r="X199"/>
  <c r="Y199"/>
  <c r="U170"/>
  <c r="S170"/>
  <c r="T170"/>
  <c r="AC179"/>
  <c r="AA179"/>
  <c r="AB179"/>
  <c r="X146"/>
  <c r="Y146"/>
  <c r="W146"/>
  <c r="AA248"/>
  <c r="AC248"/>
  <c r="AB248"/>
  <c r="AB183"/>
  <c r="AC183"/>
  <c r="AA183"/>
  <c r="W72"/>
  <c r="Y72"/>
  <c r="X72"/>
  <c r="W85"/>
  <c r="Y85"/>
  <c r="X85"/>
  <c r="W131"/>
  <c r="Y131"/>
  <c r="X131"/>
  <c r="S260"/>
  <c r="T260"/>
  <c r="U260"/>
  <c r="S239"/>
  <c r="U239"/>
  <c r="T239"/>
  <c r="W219"/>
  <c r="Y219"/>
  <c r="X219"/>
  <c r="AB81"/>
  <c r="AC81"/>
  <c r="AA81"/>
  <c r="AA210"/>
  <c r="AC210"/>
  <c r="AB210"/>
  <c r="X60"/>
  <c r="W60"/>
  <c r="Y60"/>
  <c r="AC38"/>
  <c r="AA38"/>
  <c r="AB38"/>
  <c r="AC45"/>
  <c r="AA45"/>
  <c r="AB45"/>
  <c r="X202"/>
  <c r="W202"/>
  <c r="Y202"/>
  <c r="AB167"/>
  <c r="AC167"/>
  <c r="AA167"/>
  <c r="AA171"/>
  <c r="AB171"/>
  <c r="AC171"/>
  <c r="AA187"/>
  <c r="AB187"/>
  <c r="AC187"/>
  <c r="W203"/>
  <c r="Y203"/>
  <c r="X203"/>
  <c r="S250"/>
  <c r="U250"/>
  <c r="T250"/>
  <c r="W233"/>
  <c r="X233"/>
  <c r="Y233"/>
  <c r="AA142"/>
  <c r="AC142"/>
  <c r="AB142"/>
  <c r="S184"/>
  <c r="U184"/>
  <c r="T184"/>
  <c r="S246"/>
  <c r="T246"/>
  <c r="U246"/>
  <c r="AC158"/>
  <c r="AB158"/>
  <c r="AA158"/>
  <c r="W20"/>
  <c r="X20"/>
  <c r="Y20"/>
  <c r="AC9"/>
  <c r="AB9"/>
  <c r="AA9"/>
  <c r="AZ76"/>
  <c r="AD76" s="1"/>
  <c r="AX76"/>
  <c r="V76" s="1"/>
  <c r="AW76"/>
  <c r="R76" s="1"/>
  <c r="AY76"/>
  <c r="Z76" s="1"/>
  <c r="AZ173"/>
  <c r="AD173" s="1"/>
  <c r="AW173"/>
  <c r="R173" s="1"/>
  <c r="AY173"/>
  <c r="Z173" s="1"/>
  <c r="AX173"/>
  <c r="V173" s="1"/>
  <c r="AZ70"/>
  <c r="AD70" s="1"/>
  <c r="AW70"/>
  <c r="R70" s="1"/>
  <c r="AY70"/>
  <c r="Z70" s="1"/>
  <c r="AX70"/>
  <c r="V70" s="1"/>
  <c r="AZ181"/>
  <c r="AD181" s="1"/>
  <c r="AW181"/>
  <c r="R181" s="1"/>
  <c r="AX181"/>
  <c r="V181" s="1"/>
  <c r="AY181"/>
  <c r="Z181" s="1"/>
  <c r="AZ61"/>
  <c r="AD61" s="1"/>
  <c r="AW61"/>
  <c r="R61" s="1"/>
  <c r="AY61"/>
  <c r="Z61" s="1"/>
  <c r="AX61"/>
  <c r="V61" s="1"/>
  <c r="AZ249"/>
  <c r="AD249" s="1"/>
  <c r="AW249"/>
  <c r="R249" s="1"/>
  <c r="AX249"/>
  <c r="V249" s="1"/>
  <c r="AY249"/>
  <c r="Z249" s="1"/>
  <c r="AZ218"/>
  <c r="AD218" s="1"/>
  <c r="AW218"/>
  <c r="R218" s="1"/>
  <c r="AY218"/>
  <c r="Z218" s="1"/>
  <c r="AX218"/>
  <c r="V218" s="1"/>
  <c r="AZ175"/>
  <c r="AD175" s="1"/>
  <c r="AW175"/>
  <c r="R175" s="1"/>
  <c r="AX175"/>
  <c r="V175" s="1"/>
  <c r="AY175"/>
  <c r="Z175" s="1"/>
  <c r="AZ155"/>
  <c r="AD155" s="1"/>
  <c r="AW155"/>
  <c r="R155" s="1"/>
  <c r="AX155"/>
  <c r="V155" s="1"/>
  <c r="AY155"/>
  <c r="Z155" s="1"/>
  <c r="AZ79"/>
  <c r="AD79" s="1"/>
  <c r="AW79"/>
  <c r="R79" s="1"/>
  <c r="AY79"/>
  <c r="Z79" s="1"/>
  <c r="AX79"/>
  <c r="V79" s="1"/>
  <c r="AZ103"/>
  <c r="AD103" s="1"/>
  <c r="AW103"/>
  <c r="R103" s="1"/>
  <c r="AX103"/>
  <c r="V103" s="1"/>
  <c r="AY103"/>
  <c r="Z103" s="1"/>
  <c r="AZ21"/>
  <c r="AD21" s="1"/>
  <c r="AY21"/>
  <c r="Z21" s="1"/>
  <c r="AW21"/>
  <c r="R21" s="1"/>
  <c r="AX21"/>
  <c r="V21" s="1"/>
  <c r="AZ19"/>
  <c r="AD19" s="1"/>
  <c r="AY19"/>
  <c r="Z19" s="1"/>
  <c r="AW19"/>
  <c r="R19" s="1"/>
  <c r="AX19"/>
  <c r="V19" s="1"/>
  <c r="AZ147"/>
  <c r="AD147" s="1"/>
  <c r="AW147"/>
  <c r="R147" s="1"/>
  <c r="AX147"/>
  <c r="V147" s="1"/>
  <c r="AY147"/>
  <c r="Z147" s="1"/>
  <c r="P131"/>
  <c r="O131"/>
  <c r="Q131"/>
  <c r="P81"/>
  <c r="Q81"/>
  <c r="O81"/>
  <c r="Q45"/>
  <c r="O45"/>
  <c r="P45"/>
  <c r="P187"/>
  <c r="Q187"/>
  <c r="O187"/>
  <c r="P142"/>
  <c r="Q142"/>
  <c r="O142"/>
  <c r="P62"/>
  <c r="O62"/>
  <c r="Q62"/>
  <c r="Q44"/>
  <c r="O44"/>
  <c r="P44"/>
  <c r="P204"/>
  <c r="Q204"/>
  <c r="O204"/>
  <c r="Q66"/>
  <c r="O66"/>
  <c r="P66"/>
  <c r="P92"/>
  <c r="Q92"/>
  <c r="O92"/>
  <c r="Q39"/>
  <c r="P39"/>
  <c r="O39"/>
  <c r="Q180"/>
  <c r="O180"/>
  <c r="P180"/>
  <c r="P104"/>
  <c r="Q104"/>
  <c r="O104"/>
  <c r="P109"/>
  <c r="Q109"/>
  <c r="O109"/>
  <c r="Q18"/>
  <c r="P18"/>
  <c r="O18"/>
  <c r="O68"/>
  <c r="P68"/>
  <c r="Q68"/>
  <c r="O223"/>
  <c r="Q223"/>
  <c r="P223"/>
  <c r="O199"/>
  <c r="Q199"/>
  <c r="P199"/>
  <c r="Q72"/>
  <c r="P72"/>
  <c r="O72"/>
  <c r="AB89"/>
  <c r="AC89"/>
  <c r="AA89"/>
  <c r="U66"/>
  <c r="S66"/>
  <c r="T66"/>
  <c r="AA261"/>
  <c r="AC261"/>
  <c r="AB261"/>
  <c r="X263"/>
  <c r="W263"/>
  <c r="Y263"/>
  <c r="W220"/>
  <c r="X220"/>
  <c r="Y220"/>
  <c r="AB92"/>
  <c r="AC92"/>
  <c r="AA92"/>
  <c r="X212"/>
  <c r="W212"/>
  <c r="Y212"/>
  <c r="AB59"/>
  <c r="AA59"/>
  <c r="AC59"/>
  <c r="W36"/>
  <c r="X36"/>
  <c r="Y36"/>
  <c r="Y39"/>
  <c r="W39"/>
  <c r="X39"/>
  <c r="S227"/>
  <c r="T227"/>
  <c r="U227"/>
  <c r="AC169"/>
  <c r="AA169"/>
  <c r="AB169"/>
  <c r="U94"/>
  <c r="T94"/>
  <c r="S94"/>
  <c r="X180"/>
  <c r="Y180"/>
  <c r="W180"/>
  <c r="S235"/>
  <c r="T235"/>
  <c r="U235"/>
  <c r="W247"/>
  <c r="X247"/>
  <c r="Y247"/>
  <c r="W230"/>
  <c r="X230"/>
  <c r="Y230"/>
  <c r="AB104"/>
  <c r="AA104"/>
  <c r="AC104"/>
  <c r="U182"/>
  <c r="S182"/>
  <c r="T182"/>
  <c r="AA244"/>
  <c r="AB244"/>
  <c r="AC244"/>
  <c r="U160"/>
  <c r="T160"/>
  <c r="S160"/>
  <c r="X109"/>
  <c r="Y109"/>
  <c r="W109"/>
  <c r="AA112"/>
  <c r="AC112"/>
  <c r="AB112"/>
  <c r="AC151"/>
  <c r="AA151"/>
  <c r="AB151"/>
  <c r="T108"/>
  <c r="S108"/>
  <c r="U108"/>
  <c r="AC18"/>
  <c r="AB18"/>
  <c r="AA18"/>
  <c r="W22"/>
  <c r="X22"/>
  <c r="Y22"/>
  <c r="W23"/>
  <c r="X23"/>
  <c r="Y23"/>
  <c r="W8"/>
  <c r="Y8"/>
  <c r="X8"/>
  <c r="AA262"/>
  <c r="AB262"/>
  <c r="AC262"/>
  <c r="X93"/>
  <c r="Y93"/>
  <c r="W93"/>
  <c r="AC163"/>
  <c r="AB163"/>
  <c r="AA163"/>
  <c r="X62"/>
  <c r="W62"/>
  <c r="Y62"/>
  <c r="W33"/>
  <c r="X33"/>
  <c r="Y33"/>
  <c r="W228"/>
  <c r="X228"/>
  <c r="Y228"/>
  <c r="S172"/>
  <c r="T172"/>
  <c r="U172"/>
  <c r="W188"/>
  <c r="Y188"/>
  <c r="X188"/>
  <c r="W204"/>
  <c r="X204"/>
  <c r="Y204"/>
  <c r="S29"/>
  <c r="T29"/>
  <c r="U29"/>
  <c r="T101"/>
  <c r="U101"/>
  <c r="S101"/>
  <c r="W245"/>
  <c r="X245"/>
  <c r="Y245"/>
  <c r="Y157"/>
  <c r="X157"/>
  <c r="W157"/>
  <c r="W13"/>
  <c r="X13"/>
  <c r="Y13"/>
  <c r="AA255"/>
  <c r="AB255"/>
  <c r="AC255"/>
  <c r="S129"/>
  <c r="U129"/>
  <c r="T129"/>
  <c r="Y68"/>
  <c r="W68"/>
  <c r="X68"/>
  <c r="W259"/>
  <c r="X259"/>
  <c r="Y259"/>
  <c r="S240"/>
  <c r="T240"/>
  <c r="U240"/>
  <c r="S223"/>
  <c r="T223"/>
  <c r="U223"/>
  <c r="T80"/>
  <c r="U80"/>
  <c r="S80"/>
  <c r="AA209"/>
  <c r="AB209"/>
  <c r="AC209"/>
  <c r="AC44"/>
  <c r="AB44"/>
  <c r="AA44"/>
  <c r="Y40"/>
  <c r="X40"/>
  <c r="W40"/>
  <c r="S199"/>
  <c r="U199"/>
  <c r="T199"/>
  <c r="Y170"/>
  <c r="W170"/>
  <c r="X170"/>
  <c r="W179"/>
  <c r="X179"/>
  <c r="Y179"/>
  <c r="T146"/>
  <c r="U146"/>
  <c r="S146"/>
  <c r="U248"/>
  <c r="S248"/>
  <c r="T248"/>
  <c r="W183"/>
  <c r="Y183"/>
  <c r="X183"/>
  <c r="AB72"/>
  <c r="AC72"/>
  <c r="AA72"/>
  <c r="AB85"/>
  <c r="AC85"/>
  <c r="AA85"/>
  <c r="T131"/>
  <c r="U131"/>
  <c r="S131"/>
  <c r="AA260"/>
  <c r="AC260"/>
  <c r="AB260"/>
  <c r="AA239"/>
  <c r="AB239"/>
  <c r="AC239"/>
  <c r="S219"/>
  <c r="T219"/>
  <c r="U219"/>
  <c r="T81"/>
  <c r="S81"/>
  <c r="U81"/>
  <c r="W210"/>
  <c r="X210"/>
  <c r="Y210"/>
  <c r="AB60"/>
  <c r="AA60"/>
  <c r="AC60"/>
  <c r="U38"/>
  <c r="T38"/>
  <c r="S38"/>
  <c r="Y45"/>
  <c r="X45"/>
  <c r="W45"/>
  <c r="AA202"/>
  <c r="AB202"/>
  <c r="AC202"/>
  <c r="Y167"/>
  <c r="W167"/>
  <c r="X167"/>
  <c r="X171"/>
  <c r="Y171"/>
  <c r="W171"/>
  <c r="W187"/>
  <c r="X187"/>
  <c r="Y187"/>
  <c r="T203"/>
  <c r="S203"/>
  <c r="U203"/>
  <c r="AA250"/>
  <c r="AB250"/>
  <c r="AC250"/>
  <c r="S233"/>
  <c r="T233"/>
  <c r="U233"/>
  <c r="W142"/>
  <c r="X142"/>
  <c r="Y142"/>
  <c r="AA184"/>
  <c r="AC184"/>
  <c r="AB184"/>
  <c r="AA246"/>
  <c r="AB246"/>
  <c r="AC246"/>
  <c r="Y158"/>
  <c r="W158"/>
  <c r="X158"/>
  <c r="AA20"/>
  <c r="AC20"/>
  <c r="AB20"/>
  <c r="U9"/>
  <c r="S9"/>
  <c r="T9"/>
  <c r="AZ91"/>
  <c r="AD91" s="1"/>
  <c r="AW91"/>
  <c r="R91" s="1"/>
  <c r="AX91"/>
  <c r="V91" s="1"/>
  <c r="AY91"/>
  <c r="Z91" s="1"/>
  <c r="AZ178"/>
  <c r="AD178" s="1"/>
  <c r="AY178"/>
  <c r="Z178" s="1"/>
  <c r="AX178"/>
  <c r="V178" s="1"/>
  <c r="AW178"/>
  <c r="R178" s="1"/>
  <c r="AZ258"/>
  <c r="AD258" s="1"/>
  <c r="AX258"/>
  <c r="V258" s="1"/>
  <c r="AW258"/>
  <c r="R258" s="1"/>
  <c r="AY258"/>
  <c r="Z258" s="1"/>
  <c r="AZ221"/>
  <c r="AD221" s="1"/>
  <c r="AX221"/>
  <c r="V221" s="1"/>
  <c r="AW221"/>
  <c r="R221" s="1"/>
  <c r="AY221"/>
  <c r="Z221" s="1"/>
  <c r="AZ96"/>
  <c r="AD96" s="1"/>
  <c r="AW96"/>
  <c r="R96" s="1"/>
  <c r="AX96"/>
  <c r="V96" s="1"/>
  <c r="AY96"/>
  <c r="Z96" s="1"/>
  <c r="AZ67"/>
  <c r="AD67" s="1"/>
  <c r="AW67"/>
  <c r="R67" s="1"/>
  <c r="AX67"/>
  <c r="V67" s="1"/>
  <c r="AY67"/>
  <c r="Z67" s="1"/>
  <c r="AZ102"/>
  <c r="AD102" s="1"/>
  <c r="AW102"/>
  <c r="R102" s="1"/>
  <c r="AX102"/>
  <c r="V102" s="1"/>
  <c r="AY102"/>
  <c r="Z102" s="1"/>
  <c r="AZ130"/>
  <c r="AD130" s="1"/>
  <c r="AW130"/>
  <c r="R130" s="1"/>
  <c r="AX130"/>
  <c r="V130" s="1"/>
  <c r="AY130"/>
  <c r="Z130" s="1"/>
  <c r="AZ161"/>
  <c r="AD161" s="1"/>
  <c r="AW161"/>
  <c r="R161" s="1"/>
  <c r="AX161"/>
  <c r="V161" s="1"/>
  <c r="AY161"/>
  <c r="Z161" s="1"/>
  <c r="AZ41"/>
  <c r="AD41" s="1"/>
  <c r="AX41"/>
  <c r="V41" s="1"/>
  <c r="AW41"/>
  <c r="R41" s="1"/>
  <c r="AY41"/>
  <c r="Z41" s="1"/>
  <c r="AZ150"/>
  <c r="AD150" s="1"/>
  <c r="AW150"/>
  <c r="R150" s="1"/>
  <c r="AX150"/>
  <c r="V150" s="1"/>
  <c r="AY150"/>
  <c r="Z150" s="1"/>
  <c r="AZ144"/>
  <c r="AD144" s="1"/>
  <c r="AY144"/>
  <c r="Z144" s="1"/>
  <c r="AX144"/>
  <c r="V144" s="1"/>
  <c r="AW144"/>
  <c r="R144" s="1"/>
  <c r="AZ75"/>
  <c r="AD75" s="1"/>
  <c r="AW75"/>
  <c r="R75" s="1"/>
  <c r="AX75"/>
  <c r="V75" s="1"/>
  <c r="AY75"/>
  <c r="Z75" s="1"/>
  <c r="AZ106"/>
  <c r="AD106" s="1"/>
  <c r="AW106"/>
  <c r="R106" s="1"/>
  <c r="AX106"/>
  <c r="V106" s="1"/>
  <c r="AY106"/>
  <c r="Z106" s="1"/>
  <c r="AZ252"/>
  <c r="AD252" s="1"/>
  <c r="AY252"/>
  <c r="Z252" s="1"/>
  <c r="AX252"/>
  <c r="V252" s="1"/>
  <c r="AW252"/>
  <c r="R252" s="1"/>
  <c r="AZ64"/>
  <c r="AD64" s="1"/>
  <c r="AX64"/>
  <c r="V64" s="1"/>
  <c r="AY64"/>
  <c r="Z64" s="1"/>
  <c r="AW64"/>
  <c r="R64" s="1"/>
  <c r="AZ185"/>
  <c r="AD185" s="1"/>
  <c r="AY185"/>
  <c r="Z185" s="1"/>
  <c r="AW185"/>
  <c r="R185" s="1"/>
  <c r="AX185"/>
  <c r="V185" s="1"/>
  <c r="AZ24"/>
  <c r="AD24" s="1"/>
  <c r="AX24"/>
  <c r="V24" s="1"/>
  <c r="AW24"/>
  <c r="R24" s="1"/>
  <c r="AY24"/>
  <c r="Z24" s="1"/>
  <c r="AZ257"/>
  <c r="AD257" s="1"/>
  <c r="AW257"/>
  <c r="R257" s="1"/>
  <c r="AX257"/>
  <c r="V257" s="1"/>
  <c r="AY257"/>
  <c r="Z257" s="1"/>
  <c r="AZ168"/>
  <c r="AD168" s="1"/>
  <c r="AX168"/>
  <c r="V168" s="1"/>
  <c r="AY168"/>
  <c r="Z168" s="1"/>
  <c r="AW168"/>
  <c r="R168" s="1"/>
  <c r="AZ206"/>
  <c r="AD206" s="1"/>
  <c r="AY206"/>
  <c r="Z206" s="1"/>
  <c r="AW206"/>
  <c r="R206" s="1"/>
  <c r="AX206"/>
  <c r="V206" s="1"/>
  <c r="AZ6"/>
  <c r="AD6" s="1"/>
  <c r="AW6"/>
  <c r="R6" s="1"/>
  <c r="AX6"/>
  <c r="V6" s="1"/>
  <c r="AY6"/>
  <c r="Z6" s="1"/>
  <c r="AZ231"/>
  <c r="AD231" s="1"/>
  <c r="AY231"/>
  <c r="Z231" s="1"/>
  <c r="AW231"/>
  <c r="R231" s="1"/>
  <c r="AX231"/>
  <c r="V231" s="1"/>
  <c r="AZ110"/>
  <c r="AD110" s="1"/>
  <c r="AW110"/>
  <c r="R110" s="1"/>
  <c r="AX110"/>
  <c r="V110" s="1"/>
  <c r="AY110"/>
  <c r="Z110" s="1"/>
  <c r="AZ107"/>
  <c r="AD107" s="1"/>
  <c r="AY107"/>
  <c r="Z107" s="1"/>
  <c r="AW107"/>
  <c r="R107" s="1"/>
  <c r="AX107"/>
  <c r="V107" s="1"/>
  <c r="AZ35"/>
  <c r="AD35" s="1"/>
  <c r="AX35"/>
  <c r="V35" s="1"/>
  <c r="AY35"/>
  <c r="Z35" s="1"/>
  <c r="AW35"/>
  <c r="R35" s="1"/>
  <c r="AZ58"/>
  <c r="AD58" s="1"/>
  <c r="AY58"/>
  <c r="Z58" s="1"/>
  <c r="AW58"/>
  <c r="R58" s="1"/>
  <c r="AX58"/>
  <c r="V58" s="1"/>
  <c r="AZ241"/>
  <c r="AD241" s="1"/>
  <c r="AW241"/>
  <c r="R241" s="1"/>
  <c r="AX241"/>
  <c r="V241" s="1"/>
  <c r="AY241"/>
  <c r="Z241" s="1"/>
  <c r="AZ154"/>
  <c r="AD154" s="1"/>
  <c r="AY154"/>
  <c r="Z154" s="1"/>
  <c r="AW154"/>
  <c r="R154" s="1"/>
  <c r="AX154"/>
  <c r="V154" s="1"/>
  <c r="AZ166"/>
  <c r="AD166" s="1"/>
  <c r="AY166"/>
  <c r="Z166" s="1"/>
  <c r="AW166"/>
  <c r="R166" s="1"/>
  <c r="AX166"/>
  <c r="V166" s="1"/>
  <c r="AZ86"/>
  <c r="AD86" s="1"/>
  <c r="AY86"/>
  <c r="Z86" s="1"/>
  <c r="AW86"/>
  <c r="R86" s="1"/>
  <c r="AX86"/>
  <c r="V86" s="1"/>
  <c r="AZ95"/>
  <c r="AD95" s="1"/>
  <c r="AY95"/>
  <c r="Z95" s="1"/>
  <c r="AW95"/>
  <c r="R95" s="1"/>
  <c r="AX95"/>
  <c r="V95" s="1"/>
  <c r="O260"/>
  <c r="P260"/>
  <c r="Q260"/>
  <c r="O210"/>
  <c r="P210"/>
  <c r="Q210"/>
  <c r="O202"/>
  <c r="P202"/>
  <c r="Q202"/>
  <c r="O203"/>
  <c r="Q203"/>
  <c r="P203"/>
  <c r="P184"/>
  <c r="O184"/>
  <c r="Q184"/>
  <c r="O179"/>
  <c r="P179"/>
  <c r="Q179"/>
  <c r="P80"/>
  <c r="Q80"/>
  <c r="O80"/>
  <c r="O228"/>
  <c r="Q228"/>
  <c r="P228"/>
  <c r="P146"/>
  <c r="Q146"/>
  <c r="O146"/>
  <c r="Q261"/>
  <c r="O261"/>
  <c r="P261"/>
  <c r="O212"/>
  <c r="Q212"/>
  <c r="P212"/>
  <c r="O227"/>
  <c r="Q227"/>
  <c r="P227"/>
  <c r="O235"/>
  <c r="P235"/>
  <c r="Q235"/>
  <c r="O182"/>
  <c r="P182"/>
  <c r="Q182"/>
  <c r="P112"/>
  <c r="Q112"/>
  <c r="O112"/>
  <c r="O22"/>
  <c r="P22"/>
  <c r="Q22"/>
  <c r="O259"/>
  <c r="Q259"/>
  <c r="P259"/>
  <c r="P93"/>
  <c r="Q93"/>
  <c r="O93"/>
  <c r="Q170"/>
  <c r="O170"/>
  <c r="P170"/>
  <c r="O13"/>
  <c r="P13"/>
  <c r="Q13"/>
  <c r="T89"/>
  <c r="U89"/>
  <c r="S89"/>
  <c r="AC66"/>
  <c r="AB66"/>
  <c r="AA66"/>
  <c r="W261"/>
  <c r="Y261"/>
  <c r="X261"/>
  <c r="T263"/>
  <c r="U263"/>
  <c r="S263"/>
  <c r="S220"/>
  <c r="U220"/>
  <c r="T220"/>
  <c r="X92"/>
  <c r="Y92"/>
  <c r="W92"/>
  <c r="S212"/>
  <c r="T212"/>
  <c r="U212"/>
  <c r="T59"/>
  <c r="S59"/>
  <c r="U59"/>
  <c r="S36"/>
  <c r="T36"/>
  <c r="U36"/>
  <c r="U39"/>
  <c r="S39"/>
  <c r="T39"/>
  <c r="AA227"/>
  <c r="AB227"/>
  <c r="AC227"/>
  <c r="S169"/>
  <c r="T169"/>
  <c r="U169"/>
  <c r="X94"/>
  <c r="Y94"/>
  <c r="W94"/>
  <c r="U180"/>
  <c r="S180"/>
  <c r="T180"/>
  <c r="AA235"/>
  <c r="AB235"/>
  <c r="AC235"/>
  <c r="S247"/>
  <c r="T247"/>
  <c r="U247"/>
  <c r="S230"/>
  <c r="U230"/>
  <c r="T230"/>
  <c r="W104"/>
  <c r="X104"/>
  <c r="Y104"/>
  <c r="AC182"/>
  <c r="AA182"/>
  <c r="AB182"/>
  <c r="W244"/>
  <c r="X244"/>
  <c r="Y244"/>
  <c r="AC160"/>
  <c r="AA160"/>
  <c r="AB160"/>
  <c r="T109"/>
  <c r="U109"/>
  <c r="S109"/>
  <c r="W112"/>
  <c r="X112"/>
  <c r="Y112"/>
  <c r="X151"/>
  <c r="Y151"/>
  <c r="W151"/>
  <c r="W108"/>
  <c r="X108"/>
  <c r="Y108"/>
  <c r="T18"/>
  <c r="U18"/>
  <c r="S18"/>
  <c r="AA22"/>
  <c r="AB22"/>
  <c r="AC22"/>
  <c r="S23"/>
  <c r="T23"/>
  <c r="U23"/>
  <c r="S8"/>
  <c r="T8"/>
  <c r="U8"/>
  <c r="W262"/>
  <c r="Y262"/>
  <c r="X262"/>
  <c r="AB93"/>
  <c r="AC93"/>
  <c r="AA93"/>
  <c r="U163"/>
  <c r="S163"/>
  <c r="T163"/>
  <c r="S62"/>
  <c r="T62"/>
  <c r="U62"/>
  <c r="S33"/>
  <c r="T33"/>
  <c r="U33"/>
  <c r="S228"/>
  <c r="T228"/>
  <c r="U228"/>
  <c r="W172"/>
  <c r="X172"/>
  <c r="Y172"/>
  <c r="S188"/>
  <c r="T188"/>
  <c r="U188"/>
  <c r="S204"/>
  <c r="U204"/>
  <c r="T204"/>
  <c r="W29"/>
  <c r="X29"/>
  <c r="Y29"/>
  <c r="AB101"/>
  <c r="AC101"/>
  <c r="AA101"/>
  <c r="AC245"/>
  <c r="AA245"/>
  <c r="AB245"/>
  <c r="U157"/>
  <c r="T157"/>
  <c r="S157"/>
  <c r="AA13"/>
  <c r="AC13"/>
  <c r="AB13"/>
  <c r="W255"/>
  <c r="X255"/>
  <c r="Y255"/>
  <c r="AB129"/>
  <c r="AC129"/>
  <c r="AA129"/>
  <c r="U68"/>
  <c r="T68"/>
  <c r="S68"/>
  <c r="S259"/>
  <c r="T259"/>
  <c r="U259"/>
  <c r="X240"/>
  <c r="W240"/>
  <c r="Y240"/>
  <c r="AA223"/>
  <c r="AB223"/>
  <c r="AC223"/>
  <c r="AB80"/>
  <c r="AA80"/>
  <c r="AC80"/>
  <c r="W209"/>
  <c r="Y209"/>
  <c r="X209"/>
  <c r="U44"/>
  <c r="S44"/>
  <c r="T44"/>
  <c r="U40"/>
  <c r="S40"/>
  <c r="T40"/>
  <c r="AA199"/>
  <c r="AB199"/>
  <c r="AC199"/>
  <c r="AC170"/>
  <c r="AA170"/>
  <c r="AB170"/>
  <c r="T179"/>
  <c r="U179"/>
  <c r="S179"/>
  <c r="AA146"/>
  <c r="AB146"/>
  <c r="AC146"/>
  <c r="W248"/>
  <c r="X248"/>
  <c r="Y248"/>
  <c r="T183"/>
  <c r="S183"/>
  <c r="U183"/>
  <c r="T72"/>
  <c r="U72"/>
  <c r="S72"/>
  <c r="T85"/>
  <c r="S85"/>
  <c r="U85"/>
  <c r="AA131"/>
  <c r="AC131"/>
  <c r="AB131"/>
  <c r="W260"/>
  <c r="X260"/>
  <c r="Y260"/>
  <c r="W239"/>
  <c r="Y239"/>
  <c r="X239"/>
  <c r="AA219"/>
  <c r="AB219"/>
  <c r="AC219"/>
  <c r="Y81"/>
  <c r="W81"/>
  <c r="X81"/>
  <c r="S210"/>
  <c r="U210"/>
  <c r="T210"/>
  <c r="U60"/>
  <c r="S60"/>
  <c r="T60"/>
  <c r="Y38"/>
  <c r="W38"/>
  <c r="X38"/>
  <c r="S45"/>
  <c r="T45"/>
  <c r="U45"/>
  <c r="S202"/>
  <c r="U202"/>
  <c r="T202"/>
  <c r="U167"/>
  <c r="S167"/>
  <c r="T167"/>
  <c r="T171"/>
  <c r="S171"/>
  <c r="U171"/>
  <c r="S187"/>
  <c r="U187"/>
  <c r="T187"/>
  <c r="AA203"/>
  <c r="AB203"/>
  <c r="AC203"/>
  <c r="W250"/>
  <c r="X250"/>
  <c r="Y250"/>
  <c r="AA233"/>
  <c r="AC233"/>
  <c r="AB233"/>
  <c r="T142"/>
  <c r="U142"/>
  <c r="S142"/>
  <c r="X184"/>
  <c r="Y184"/>
  <c r="W184"/>
  <c r="W246"/>
  <c r="X246"/>
  <c r="Y246"/>
  <c r="U158"/>
  <c r="S158"/>
  <c r="T158"/>
  <c r="S20"/>
  <c r="U20"/>
  <c r="T20"/>
  <c r="Y9"/>
  <c r="W9"/>
  <c r="X9"/>
  <c r="AZ256"/>
  <c r="AD256" s="1"/>
  <c r="AX256"/>
  <c r="V256" s="1"/>
  <c r="AW256"/>
  <c r="R256" s="1"/>
  <c r="AY256"/>
  <c r="Z256" s="1"/>
  <c r="AZ65"/>
  <c r="AD65" s="1"/>
  <c r="AW65"/>
  <c r="R65" s="1"/>
  <c r="AX65"/>
  <c r="V65" s="1"/>
  <c r="AY65"/>
  <c r="Z65" s="1"/>
  <c r="AY28"/>
  <c r="Z28" s="1"/>
  <c r="AW28"/>
  <c r="R28" s="1"/>
  <c r="AX28"/>
  <c r="V28" s="1"/>
  <c r="AZ77"/>
  <c r="AD77" s="1"/>
  <c r="AW77"/>
  <c r="R77" s="1"/>
  <c r="AX77"/>
  <c r="V77" s="1"/>
  <c r="AY77"/>
  <c r="Z77" s="1"/>
  <c r="AZ43"/>
  <c r="AD43" s="1"/>
  <c r="AY43"/>
  <c r="Z43" s="1"/>
  <c r="AW43"/>
  <c r="R43" s="1"/>
  <c r="AX43"/>
  <c r="V43" s="1"/>
  <c r="AZ71"/>
  <c r="AD71" s="1"/>
  <c r="AW71"/>
  <c r="R71" s="1"/>
  <c r="AY71"/>
  <c r="Z71" s="1"/>
  <c r="AX71"/>
  <c r="V71" s="1"/>
  <c r="AZ132"/>
  <c r="AD132" s="1"/>
  <c r="AX132"/>
  <c r="V132" s="1"/>
  <c r="AW132"/>
  <c r="R132" s="1"/>
  <c r="AY132"/>
  <c r="Z132" s="1"/>
  <c r="AZ238"/>
  <c r="AD238" s="1"/>
  <c r="AY238"/>
  <c r="Z238" s="1"/>
  <c r="AX238"/>
  <c r="V238" s="1"/>
  <c r="AW238"/>
  <c r="R238" s="1"/>
  <c r="AZ222"/>
  <c r="AD222" s="1"/>
  <c r="AW222"/>
  <c r="R222" s="1"/>
  <c r="AY222"/>
  <c r="Z222" s="1"/>
  <c r="AX222"/>
  <c r="V222" s="1"/>
  <c r="AZ162"/>
  <c r="AD162" s="1"/>
  <c r="AX162"/>
  <c r="V162" s="1"/>
  <c r="AW162"/>
  <c r="R162" s="1"/>
  <c r="AY162"/>
  <c r="Z162" s="1"/>
  <c r="AZ46"/>
  <c r="AD46" s="1"/>
  <c r="AX46"/>
  <c r="V46" s="1"/>
  <c r="AW46"/>
  <c r="R46" s="1"/>
  <c r="AY46"/>
  <c r="Z46" s="1"/>
  <c r="AZ224"/>
  <c r="AD224" s="1"/>
  <c r="AW224"/>
  <c r="R224" s="1"/>
  <c r="AX224"/>
  <c r="V224" s="1"/>
  <c r="AY224"/>
  <c r="Z224" s="1"/>
  <c r="AZ189"/>
  <c r="AD189" s="1"/>
  <c r="AW189"/>
  <c r="R189" s="1"/>
  <c r="AY189"/>
  <c r="Z189" s="1"/>
  <c r="AX189"/>
  <c r="V189" s="1"/>
  <c r="AZ149"/>
  <c r="AD149" s="1"/>
  <c r="AW149"/>
  <c r="R149" s="1"/>
  <c r="AX149"/>
  <c r="V149" s="1"/>
  <c r="AY149"/>
  <c r="Z149" s="1"/>
  <c r="AZ145"/>
  <c r="AD145" s="1"/>
  <c r="AW145"/>
  <c r="R145" s="1"/>
  <c r="AX145"/>
  <c r="V145" s="1"/>
  <c r="AY145"/>
  <c r="Z145" s="1"/>
  <c r="AZ126"/>
  <c r="AD126" s="1"/>
  <c r="AW126"/>
  <c r="R126" s="1"/>
  <c r="AX126"/>
  <c r="V126" s="1"/>
  <c r="AY126"/>
  <c r="Z126" s="1"/>
  <c r="AZ211"/>
  <c r="AD211" s="1"/>
  <c r="AY211"/>
  <c r="Z211" s="1"/>
  <c r="AW211"/>
  <c r="R211" s="1"/>
  <c r="AX211"/>
  <c r="V211" s="1"/>
  <c r="AZ205"/>
  <c r="AD205" s="1"/>
  <c r="AW205"/>
  <c r="R205" s="1"/>
  <c r="AX205"/>
  <c r="V205" s="1"/>
  <c r="AY205"/>
  <c r="Z205" s="1"/>
  <c r="AZ264"/>
  <c r="AD264" s="1"/>
  <c r="AX264"/>
  <c r="V264" s="1"/>
  <c r="AY264"/>
  <c r="Z264" s="1"/>
  <c r="AW264"/>
  <c r="R264" s="1"/>
  <c r="AZ165"/>
  <c r="AD165" s="1"/>
  <c r="AW165"/>
  <c r="R165" s="1"/>
  <c r="AX165"/>
  <c r="V165" s="1"/>
  <c r="AY165"/>
  <c r="Z165" s="1"/>
  <c r="AZ243"/>
  <c r="AD243" s="1"/>
  <c r="AX243"/>
  <c r="V243" s="1"/>
  <c r="AY243"/>
  <c r="Z243" s="1"/>
  <c r="AW243"/>
  <c r="R243" s="1"/>
  <c r="AZ88"/>
  <c r="AD88" s="1"/>
  <c r="AW88"/>
  <c r="R88" s="1"/>
  <c r="AX88"/>
  <c r="V88" s="1"/>
  <c r="AY88"/>
  <c r="Z88" s="1"/>
  <c r="AZ37"/>
  <c r="AD37" s="1"/>
  <c r="AW37"/>
  <c r="R37" s="1"/>
  <c r="AX37"/>
  <c r="V37" s="1"/>
  <c r="AY37"/>
  <c r="Z37" s="1"/>
  <c r="AZ232"/>
  <c r="AD232" s="1"/>
  <c r="AY232"/>
  <c r="Z232" s="1"/>
  <c r="AW232"/>
  <c r="R232" s="1"/>
  <c r="AX232"/>
  <c r="V232" s="1"/>
  <c r="AZ34"/>
  <c r="AD34" s="1"/>
  <c r="AW34"/>
  <c r="R34" s="1"/>
  <c r="AX34"/>
  <c r="V34" s="1"/>
  <c r="AY34"/>
  <c r="Z34" s="1"/>
  <c r="AZ198"/>
  <c r="AD198" s="1"/>
  <c r="AY198"/>
  <c r="Z198" s="1"/>
  <c r="AW198"/>
  <c r="R198" s="1"/>
  <c r="AX198"/>
  <c r="V198" s="1"/>
  <c r="AZ176"/>
  <c r="AD176" s="1"/>
  <c r="AX176"/>
  <c r="V176" s="1"/>
  <c r="AY176"/>
  <c r="Z176" s="1"/>
  <c r="AW176"/>
  <c r="R176" s="1"/>
  <c r="AZ127"/>
  <c r="AD127" s="1"/>
  <c r="AW127"/>
  <c r="R127" s="1"/>
  <c r="AX127"/>
  <c r="V127" s="1"/>
  <c r="AY127"/>
  <c r="Z127" s="1"/>
  <c r="AZ159"/>
  <c r="AD159" s="1"/>
  <c r="AX159"/>
  <c r="V159" s="1"/>
  <c r="AY159"/>
  <c r="Z159" s="1"/>
  <c r="AW159"/>
  <c r="R159" s="1"/>
  <c r="AZ5"/>
  <c r="AD5" s="1"/>
  <c r="AW5"/>
  <c r="R5" s="1"/>
  <c r="AX5"/>
  <c r="V5" s="1"/>
  <c r="AY5"/>
  <c r="Z5" s="1"/>
  <c r="AZ217"/>
  <c r="AD217" s="1"/>
  <c r="AX217"/>
  <c r="V217" s="1"/>
  <c r="AY217"/>
  <c r="Z217" s="1"/>
  <c r="AW217"/>
  <c r="R217" s="1"/>
  <c r="O239"/>
  <c r="Q239"/>
  <c r="P239"/>
  <c r="P60"/>
  <c r="Q60"/>
  <c r="O60"/>
  <c r="Q167"/>
  <c r="O167"/>
  <c r="P167"/>
  <c r="O250"/>
  <c r="P250"/>
  <c r="Q250"/>
  <c r="O246"/>
  <c r="P246"/>
  <c r="Q246"/>
  <c r="O183"/>
  <c r="Q183"/>
  <c r="P183"/>
  <c r="O20"/>
  <c r="P20"/>
  <c r="Q20"/>
  <c r="O209"/>
  <c r="P209"/>
  <c r="Q209"/>
  <c r="O172"/>
  <c r="P172"/>
  <c r="Q172"/>
  <c r="O248"/>
  <c r="Q248"/>
  <c r="P248"/>
  <c r="P263"/>
  <c r="O263"/>
  <c r="Q263"/>
  <c r="O59"/>
  <c r="P59"/>
  <c r="Q59"/>
  <c r="O169"/>
  <c r="P169"/>
  <c r="Q169"/>
  <c r="O247"/>
  <c r="Q247"/>
  <c r="P247"/>
  <c r="O244"/>
  <c r="Q244"/>
  <c r="P244"/>
  <c r="P151"/>
  <c r="Q151"/>
  <c r="O151"/>
  <c r="O23"/>
  <c r="P23"/>
  <c r="Q23"/>
  <c r="O255"/>
  <c r="P255"/>
  <c r="Q255"/>
  <c r="O240"/>
  <c r="P240"/>
  <c r="Q240"/>
  <c r="Q40"/>
  <c r="O40"/>
  <c r="P40"/>
  <c r="O29"/>
  <c r="P29"/>
  <c r="Q29"/>
  <c r="AF89"/>
  <c r="AG89"/>
  <c r="AE89"/>
  <c r="AF66"/>
  <c r="AG66"/>
  <c r="AE66"/>
  <c r="AE261"/>
  <c r="AF261"/>
  <c r="AG261"/>
  <c r="AF263"/>
  <c r="AE263"/>
  <c r="AG263"/>
  <c r="AE220"/>
  <c r="AF220"/>
  <c r="AG220"/>
  <c r="AF92"/>
  <c r="AG92"/>
  <c r="AE92"/>
  <c r="AE212"/>
  <c r="AF212"/>
  <c r="AG212"/>
  <c r="AE59"/>
  <c r="AG59"/>
  <c r="AF59"/>
  <c r="AG36"/>
  <c r="AE36"/>
  <c r="AF36"/>
  <c r="AG39"/>
  <c r="AF39"/>
  <c r="AE39"/>
  <c r="AE227"/>
  <c r="AG227"/>
  <c r="AF227"/>
  <c r="AE169"/>
  <c r="AF169"/>
  <c r="AG169"/>
  <c r="AG94"/>
  <c r="AE94"/>
  <c r="AF94"/>
  <c r="AF180"/>
  <c r="AG180"/>
  <c r="AE180"/>
  <c r="AE235"/>
  <c r="AF235"/>
  <c r="AG235"/>
  <c r="AE247"/>
  <c r="AF247"/>
  <c r="AG247"/>
  <c r="AE230"/>
  <c r="AF230"/>
  <c r="AG230"/>
  <c r="AF104"/>
  <c r="AG104"/>
  <c r="AE104"/>
  <c r="AF182"/>
  <c r="AG182"/>
  <c r="AE182"/>
  <c r="AE244"/>
  <c r="AF244"/>
  <c r="AG244"/>
  <c r="AG160"/>
  <c r="AE160"/>
  <c r="AF160"/>
  <c r="AF109"/>
  <c r="AG109"/>
  <c r="AE109"/>
  <c r="AF112"/>
  <c r="AG112"/>
  <c r="AE112"/>
  <c r="AG151"/>
  <c r="AF151"/>
  <c r="AE151"/>
  <c r="AF108"/>
  <c r="AG108"/>
  <c r="AE108"/>
  <c r="AG18"/>
  <c r="AF18"/>
  <c r="AE18"/>
  <c r="AE22"/>
  <c r="AG22"/>
  <c r="AF22"/>
  <c r="AG23"/>
  <c r="AE23"/>
  <c r="AF23"/>
  <c r="AE8"/>
  <c r="AF8"/>
  <c r="AG8"/>
  <c r="AF262"/>
  <c r="AG262"/>
  <c r="AE262"/>
  <c r="AF93"/>
  <c r="AG93"/>
  <c r="AE93"/>
  <c r="AG163"/>
  <c r="AE163"/>
  <c r="AF163"/>
  <c r="AF62"/>
  <c r="AE62"/>
  <c r="AG62"/>
  <c r="AE33"/>
  <c r="AF33"/>
  <c r="AG33"/>
  <c r="AE228"/>
  <c r="AF228"/>
  <c r="AG228"/>
  <c r="AE172"/>
  <c r="AF172"/>
  <c r="AG172"/>
  <c r="AE188"/>
  <c r="AF188"/>
  <c r="AG188"/>
  <c r="AF204"/>
  <c r="AE204"/>
  <c r="AG204"/>
  <c r="AE29"/>
  <c r="AF29"/>
  <c r="AG29"/>
  <c r="AF101"/>
  <c r="AE101"/>
  <c r="AG101"/>
  <c r="AG245"/>
  <c r="AE245"/>
  <c r="AF245"/>
  <c r="AG157"/>
  <c r="AF157"/>
  <c r="AE157"/>
  <c r="AE13"/>
  <c r="AF13"/>
  <c r="AG13"/>
  <c r="AE255"/>
  <c r="AF255"/>
  <c r="AG255"/>
  <c r="AF129"/>
  <c r="AE129"/>
  <c r="AG129"/>
  <c r="AE68"/>
  <c r="AG68"/>
  <c r="AF68"/>
  <c r="AE259"/>
  <c r="AG259"/>
  <c r="AF259"/>
  <c r="AE240"/>
  <c r="AF240"/>
  <c r="AG240"/>
  <c r="AE223"/>
  <c r="AG223"/>
  <c r="AF223"/>
  <c r="AF80"/>
  <c r="AG80"/>
  <c r="AE80"/>
  <c r="AE209"/>
  <c r="AG209"/>
  <c r="AF209"/>
  <c r="AE44"/>
  <c r="AF44"/>
  <c r="AG44"/>
  <c r="AG40"/>
  <c r="AE40"/>
  <c r="AF40"/>
  <c r="AE199"/>
  <c r="AG199"/>
  <c r="AF199"/>
  <c r="AF170"/>
  <c r="AG170"/>
  <c r="AE170"/>
  <c r="AG179"/>
  <c r="AE179"/>
  <c r="AF179"/>
  <c r="AF146"/>
  <c r="AE146"/>
  <c r="AG146"/>
  <c r="AE248"/>
  <c r="AF248"/>
  <c r="AG248"/>
  <c r="AE183"/>
  <c r="AF183"/>
  <c r="AG183"/>
  <c r="AG72"/>
  <c r="AF72"/>
  <c r="AE72"/>
  <c r="AF85"/>
  <c r="AG85"/>
  <c r="AE85"/>
  <c r="AF131"/>
  <c r="AE131"/>
  <c r="AG131"/>
  <c r="AE260"/>
  <c r="AG260"/>
  <c r="AF260"/>
  <c r="AE239"/>
  <c r="AF239"/>
  <c r="AG239"/>
  <c r="AE219"/>
  <c r="AG219"/>
  <c r="AF219"/>
  <c r="AF81"/>
  <c r="AG81"/>
  <c r="AE81"/>
  <c r="AE210"/>
  <c r="AF210"/>
  <c r="AG210"/>
  <c r="AF60"/>
  <c r="AE60"/>
  <c r="AG60"/>
  <c r="AG38"/>
  <c r="AF38"/>
  <c r="AE38"/>
  <c r="AG45"/>
  <c r="AE45"/>
  <c r="AF45"/>
  <c r="AE202"/>
  <c r="AF202"/>
  <c r="AG202"/>
  <c r="AF167"/>
  <c r="AG167"/>
  <c r="AE167"/>
  <c r="AE171"/>
  <c r="AF171"/>
  <c r="AG171"/>
  <c r="AE187"/>
  <c r="AF187"/>
  <c r="AG187"/>
  <c r="AE203"/>
  <c r="AG203"/>
  <c r="AF203"/>
  <c r="AE250"/>
  <c r="AF250"/>
  <c r="AG250"/>
  <c r="AE233"/>
  <c r="AF233"/>
  <c r="AG233"/>
  <c r="AF142"/>
  <c r="AG142"/>
  <c r="AE142"/>
  <c r="AF184"/>
  <c r="AE184"/>
  <c r="AG184"/>
  <c r="AE246"/>
  <c r="AF246"/>
  <c r="AG246"/>
  <c r="AG158"/>
  <c r="AE158"/>
  <c r="AF158"/>
  <c r="AF20"/>
  <c r="AE20"/>
  <c r="AG20"/>
  <c r="AG9"/>
  <c r="AF9"/>
  <c r="AE9"/>
  <c r="I253"/>
  <c r="H253"/>
  <c r="I242"/>
  <c r="H242"/>
  <c r="I207"/>
  <c r="H207"/>
  <c r="H125"/>
  <c r="I125"/>
  <c r="I90"/>
  <c r="H90"/>
  <c r="I177"/>
  <c r="H177"/>
  <c r="H190"/>
  <c r="I190"/>
  <c r="I113"/>
  <c r="H113"/>
  <c r="I201"/>
  <c r="H201"/>
  <c r="I31"/>
  <c r="H31"/>
  <c r="H152"/>
  <c r="I152"/>
  <c r="H111"/>
  <c r="I111"/>
  <c r="H251"/>
  <c r="I251"/>
  <c r="I256"/>
  <c r="H256"/>
  <c r="H69"/>
  <c r="I69"/>
  <c r="I76"/>
  <c r="H76"/>
  <c r="I91"/>
  <c r="H91"/>
  <c r="I65"/>
  <c r="H65"/>
  <c r="I200"/>
  <c r="H200"/>
  <c r="I173"/>
  <c r="H173"/>
  <c r="H178"/>
  <c r="I178"/>
  <c r="I28"/>
  <c r="H28"/>
  <c r="I186"/>
  <c r="H186"/>
  <c r="H70"/>
  <c r="I70"/>
  <c r="I258"/>
  <c r="H258"/>
  <c r="H216"/>
  <c r="I216"/>
  <c r="I181"/>
  <c r="H181"/>
  <c r="I61"/>
  <c r="H61"/>
  <c r="I249"/>
  <c r="H249"/>
  <c r="H218"/>
  <c r="I218"/>
  <c r="H175"/>
  <c r="I175"/>
  <c r="H155"/>
  <c r="I155"/>
  <c r="I79"/>
  <c r="H79"/>
  <c r="I103"/>
  <c r="H103"/>
  <c r="I21"/>
  <c r="H21"/>
  <c r="I19"/>
  <c r="H19"/>
  <c r="I147"/>
  <c r="H147"/>
  <c r="H254"/>
  <c r="I254"/>
  <c r="I63"/>
  <c r="H63"/>
  <c r="I30"/>
  <c r="H30"/>
  <c r="I237"/>
  <c r="H237"/>
  <c r="I226"/>
  <c r="H226"/>
  <c r="H128"/>
  <c r="I128"/>
  <c r="I17"/>
  <c r="H17"/>
  <c r="I114"/>
  <c r="H114"/>
  <c r="I105"/>
  <c r="H105"/>
  <c r="I221"/>
  <c r="H221"/>
  <c r="H164"/>
  <c r="I164"/>
  <c r="I96"/>
  <c r="H96"/>
  <c r="I148"/>
  <c r="H148"/>
  <c r="H156"/>
  <c r="I156"/>
  <c r="H67"/>
  <c r="I67"/>
  <c r="H77"/>
  <c r="I77"/>
  <c r="H43"/>
  <c r="I43"/>
  <c r="H174"/>
  <c r="I174"/>
  <c r="I102"/>
  <c r="H102"/>
  <c r="H71"/>
  <c r="I71"/>
  <c r="I130"/>
  <c r="H130"/>
  <c r="H161"/>
  <c r="I161"/>
  <c r="I41"/>
  <c r="H41"/>
  <c r="H150"/>
  <c r="I150"/>
  <c r="H144"/>
  <c r="I144"/>
  <c r="I75"/>
  <c r="H75"/>
  <c r="H106"/>
  <c r="I106"/>
  <c r="I252"/>
  <c r="H252"/>
  <c r="H64"/>
  <c r="I64"/>
  <c r="I185"/>
  <c r="H185"/>
  <c r="H24"/>
  <c r="I24"/>
  <c r="I257"/>
  <c r="H257"/>
  <c r="I168"/>
  <c r="H168"/>
  <c r="H206"/>
  <c r="I206"/>
  <c r="H6"/>
  <c r="I6"/>
  <c r="H231"/>
  <c r="I231"/>
  <c r="I110"/>
  <c r="H110"/>
  <c r="I107"/>
  <c r="H107"/>
  <c r="H35"/>
  <c r="I35"/>
  <c r="I58"/>
  <c r="H58"/>
  <c r="H241"/>
  <c r="I241"/>
  <c r="H154"/>
  <c r="I154"/>
  <c r="I166"/>
  <c r="H166"/>
  <c r="H86"/>
  <c r="I86"/>
  <c r="I95"/>
  <c r="H95"/>
  <c r="H87"/>
  <c r="I87"/>
  <c r="I42"/>
  <c r="H42"/>
  <c r="H229"/>
  <c r="I229"/>
  <c r="I82"/>
  <c r="H82"/>
  <c r="I153"/>
  <c r="H153"/>
  <c r="I208"/>
  <c r="H208"/>
  <c r="H73"/>
  <c r="I73"/>
  <c r="H78"/>
  <c r="I78"/>
  <c r="H143"/>
  <c r="I143"/>
  <c r="H132"/>
  <c r="I132"/>
  <c r="I238"/>
  <c r="H238"/>
  <c r="I222"/>
  <c r="H222"/>
  <c r="H162"/>
  <c r="I162"/>
  <c r="H46"/>
  <c r="I46"/>
  <c r="I224"/>
  <c r="H224"/>
  <c r="H189"/>
  <c r="I189"/>
  <c r="I149"/>
  <c r="H149"/>
  <c r="I145"/>
  <c r="H145"/>
  <c r="H126"/>
  <c r="I126"/>
  <c r="I211"/>
  <c r="H211"/>
  <c r="I205"/>
  <c r="H205"/>
  <c r="H264"/>
  <c r="I264"/>
  <c r="H165"/>
  <c r="I165"/>
  <c r="H243"/>
  <c r="I243"/>
  <c r="I88"/>
  <c r="H88"/>
  <c r="I37"/>
  <c r="H37"/>
  <c r="I232"/>
  <c r="H232"/>
  <c r="I34"/>
  <c r="H34"/>
  <c r="I198"/>
  <c r="H198"/>
  <c r="I176"/>
  <c r="H176"/>
  <c r="I127"/>
  <c r="H127"/>
  <c r="I159"/>
  <c r="H159"/>
  <c r="H5"/>
  <c r="I5"/>
  <c r="I217"/>
  <c r="H217"/>
  <c r="AV256"/>
  <c r="N256" s="1"/>
  <c r="AV65"/>
  <c r="N65" s="1"/>
  <c r="AV178"/>
  <c r="N178" s="1"/>
  <c r="AV175"/>
  <c r="N175" s="1"/>
  <c r="AV21"/>
  <c r="N21" s="1"/>
  <c r="AV19"/>
  <c r="N19" s="1"/>
  <c r="AV147"/>
  <c r="N147" s="1"/>
  <c r="AV221"/>
  <c r="N221" s="1"/>
  <c r="AV164"/>
  <c r="N164" s="1"/>
  <c r="AV96"/>
  <c r="N96" s="1"/>
  <c r="AV148"/>
  <c r="N148" s="1"/>
  <c r="AV156"/>
  <c r="N156" s="1"/>
  <c r="AV67"/>
  <c r="N67" s="1"/>
  <c r="AV77"/>
  <c r="N77" s="1"/>
  <c r="AV43"/>
  <c r="N43" s="1"/>
  <c r="AV174"/>
  <c r="N174" s="1"/>
  <c r="AV102"/>
  <c r="N102" s="1"/>
  <c r="AV71"/>
  <c r="N71" s="1"/>
  <c r="AV130"/>
  <c r="N130" s="1"/>
  <c r="AV161"/>
  <c r="N161" s="1"/>
  <c r="AV41"/>
  <c r="N41" s="1"/>
  <c r="AV150"/>
  <c r="N150" s="1"/>
  <c r="AV144"/>
  <c r="N144" s="1"/>
  <c r="AV75"/>
  <c r="N75" s="1"/>
  <c r="AV106"/>
  <c r="N106" s="1"/>
  <c r="AV252"/>
  <c r="N252" s="1"/>
  <c r="AV64"/>
  <c r="N64" s="1"/>
  <c r="AV185"/>
  <c r="N185" s="1"/>
  <c r="AV24"/>
  <c r="N24" s="1"/>
  <c r="AV257"/>
  <c r="N257" s="1"/>
  <c r="AV168"/>
  <c r="N168" s="1"/>
  <c r="AV206"/>
  <c r="N206" s="1"/>
  <c r="AV6"/>
  <c r="N6" s="1"/>
  <c r="AV231"/>
  <c r="N231" s="1"/>
  <c r="AV110"/>
  <c r="N110" s="1"/>
  <c r="AV107"/>
  <c r="N107" s="1"/>
  <c r="AV35"/>
  <c r="N35" s="1"/>
  <c r="AV58"/>
  <c r="N58" s="1"/>
  <c r="AV241"/>
  <c r="N241" s="1"/>
  <c r="AV154"/>
  <c r="N154" s="1"/>
  <c r="AV166"/>
  <c r="N166" s="1"/>
  <c r="AV86"/>
  <c r="N86" s="1"/>
  <c r="AV95"/>
  <c r="N95" s="1"/>
  <c r="AV69"/>
  <c r="N69" s="1"/>
  <c r="AV76"/>
  <c r="N76" s="1"/>
  <c r="AV200"/>
  <c r="N200" s="1"/>
  <c r="AV28"/>
  <c r="N28" s="1"/>
  <c r="AZ28"/>
  <c r="AD28" s="1"/>
  <c r="AV70"/>
  <c r="N70" s="1"/>
  <c r="AV258"/>
  <c r="N258" s="1"/>
  <c r="AV181"/>
  <c r="N181" s="1"/>
  <c r="AV61"/>
  <c r="N61" s="1"/>
  <c r="AV103"/>
  <c r="N103" s="1"/>
  <c r="AV132"/>
  <c r="N132" s="1"/>
  <c r="AV222"/>
  <c r="N222" s="1"/>
  <c r="AV46"/>
  <c r="N46" s="1"/>
  <c r="AV149"/>
  <c r="N149" s="1"/>
  <c r="AV211"/>
  <c r="N211" s="1"/>
  <c r="AV205"/>
  <c r="N205" s="1"/>
  <c r="AV264"/>
  <c r="N264" s="1"/>
  <c r="AV243"/>
  <c r="N243" s="1"/>
  <c r="AV37"/>
  <c r="N37" s="1"/>
  <c r="AV232"/>
  <c r="N232" s="1"/>
  <c r="AV34"/>
  <c r="N34" s="1"/>
  <c r="AV198"/>
  <c r="N198" s="1"/>
  <c r="AV176"/>
  <c r="N176" s="1"/>
  <c r="AV127"/>
  <c r="N127" s="1"/>
  <c r="AV159"/>
  <c r="N159" s="1"/>
  <c r="AV5"/>
  <c r="N5" s="1"/>
  <c r="AV217"/>
  <c r="N217" s="1"/>
  <c r="AV91"/>
  <c r="N91" s="1"/>
  <c r="AV173"/>
  <c r="N173" s="1"/>
  <c r="AV186"/>
  <c r="N186" s="1"/>
  <c r="AV216"/>
  <c r="N216" s="1"/>
  <c r="AV249"/>
  <c r="N249" s="1"/>
  <c r="AV218"/>
  <c r="N218" s="1"/>
  <c r="AV155"/>
  <c r="N155" s="1"/>
  <c r="AV79"/>
  <c r="N79" s="1"/>
  <c r="AV238"/>
  <c r="N238" s="1"/>
  <c r="AV162"/>
  <c r="N162" s="1"/>
  <c r="AV224"/>
  <c r="N224" s="1"/>
  <c r="AV189"/>
  <c r="N189" s="1"/>
  <c r="AV145"/>
  <c r="N145" s="1"/>
  <c r="AV126"/>
  <c r="N126" s="1"/>
  <c r="AV165"/>
  <c r="N165" s="1"/>
  <c r="AV88"/>
  <c r="N88" s="1"/>
  <c r="AV253"/>
  <c r="N253" s="1"/>
  <c r="AV87"/>
  <c r="N87" s="1"/>
  <c r="AV242"/>
  <c r="N242" s="1"/>
  <c r="AV42"/>
  <c r="N42" s="1"/>
  <c r="AV207"/>
  <c r="N207" s="1"/>
  <c r="AV229"/>
  <c r="N229" s="1"/>
  <c r="AV125"/>
  <c r="N125" s="1"/>
  <c r="AV254"/>
  <c r="N254" s="1"/>
  <c r="AV90"/>
  <c r="N90" s="1"/>
  <c r="AV63"/>
  <c r="N63" s="1"/>
  <c r="AV177"/>
  <c r="N177" s="1"/>
  <c r="AV30"/>
  <c r="N30" s="1"/>
  <c r="AV237"/>
  <c r="N237" s="1"/>
  <c r="AV82"/>
  <c r="N82" s="1"/>
  <c r="AV226"/>
  <c r="N226" s="1"/>
  <c r="AV190"/>
  <c r="N190" s="1"/>
  <c r="AV128"/>
  <c r="N128" s="1"/>
  <c r="AV113"/>
  <c r="N113" s="1"/>
  <c r="AV153"/>
  <c r="N153" s="1"/>
  <c r="AV17"/>
  <c r="N17" s="1"/>
  <c r="AV208"/>
  <c r="N208" s="1"/>
  <c r="AV73"/>
  <c r="N73" s="1"/>
  <c r="AV78"/>
  <c r="N78" s="1"/>
  <c r="AV201"/>
  <c r="N201" s="1"/>
  <c r="AV31"/>
  <c r="N31" s="1"/>
  <c r="AV143"/>
  <c r="N143" s="1"/>
  <c r="AV152"/>
  <c r="N152" s="1"/>
  <c r="AV114"/>
  <c r="N114" s="1"/>
  <c r="AV111"/>
  <c r="N111" s="1"/>
  <c r="AV105"/>
  <c r="N105" s="1"/>
  <c r="AV251"/>
  <c r="N251" s="1"/>
  <c r="K239"/>
  <c r="K45"/>
  <c r="K85"/>
  <c r="K260"/>
  <c r="K219"/>
  <c r="K210"/>
  <c r="K38"/>
  <c r="K202"/>
  <c r="K171"/>
  <c r="K203"/>
  <c r="K233"/>
  <c r="K184"/>
  <c r="K158"/>
  <c r="K258"/>
  <c r="K216"/>
  <c r="K181"/>
  <c r="K61"/>
  <c r="K249"/>
  <c r="K218"/>
  <c r="K175"/>
  <c r="K155"/>
  <c r="K79"/>
  <c r="K103"/>
  <c r="K87"/>
  <c r="K242"/>
  <c r="K42"/>
  <c r="K207"/>
  <c r="K229"/>
  <c r="K125"/>
  <c r="K254"/>
  <c r="K90"/>
  <c r="K63"/>
  <c r="K177"/>
  <c r="K30"/>
  <c r="K237"/>
  <c r="K82"/>
  <c r="K226"/>
  <c r="K190"/>
  <c r="K128"/>
  <c r="K113"/>
  <c r="K153"/>
  <c r="K17"/>
  <c r="K208"/>
  <c r="K73"/>
  <c r="K78"/>
  <c r="K201"/>
  <c r="K31"/>
  <c r="K9"/>
  <c r="K143"/>
  <c r="K152"/>
  <c r="K131"/>
  <c r="K60"/>
  <c r="K167"/>
  <c r="K250"/>
  <c r="K142"/>
  <c r="K246"/>
  <c r="K211"/>
  <c r="K205"/>
  <c r="K264"/>
  <c r="K165"/>
  <c r="K243"/>
  <c r="K88"/>
  <c r="K37"/>
  <c r="K232"/>
  <c r="K34"/>
  <c r="K198"/>
  <c r="K176"/>
  <c r="K81"/>
  <c r="K187"/>
  <c r="K221"/>
  <c r="K164"/>
  <c r="K96"/>
  <c r="K148"/>
  <c r="K156"/>
  <c r="K67"/>
  <c r="K77"/>
  <c r="K43"/>
  <c r="K174"/>
  <c r="K102"/>
  <c r="K71"/>
  <c r="K130"/>
  <c r="K161"/>
  <c r="K41"/>
  <c r="K150"/>
  <c r="K144"/>
  <c r="K75"/>
  <c r="K252"/>
  <c r="K64"/>
  <c r="K185"/>
  <c r="K24"/>
  <c r="K257"/>
  <c r="K168"/>
  <c r="K206"/>
  <c r="K110"/>
  <c r="K59"/>
  <c r="K13"/>
  <c r="K93"/>
  <c r="K179"/>
  <c r="K39"/>
  <c r="K66"/>
  <c r="K94"/>
  <c r="K209"/>
  <c r="K235"/>
  <c r="K18"/>
  <c r="K259"/>
  <c r="K62"/>
  <c r="K108"/>
  <c r="K80"/>
  <c r="K169"/>
  <c r="K255"/>
  <c r="K44"/>
  <c r="K29"/>
  <c r="K220"/>
  <c r="K183"/>
  <c r="K212"/>
  <c r="K22"/>
  <c r="K261"/>
  <c r="K36"/>
  <c r="K227"/>
  <c r="K188"/>
  <c r="K23"/>
  <c r="K8"/>
  <c r="K247"/>
  <c r="K68"/>
  <c r="K33"/>
  <c r="K101"/>
  <c r="K104"/>
  <c r="K160"/>
  <c r="K109"/>
  <c r="K40"/>
  <c r="K262"/>
  <c r="K151"/>
  <c r="K263"/>
  <c r="K223"/>
  <c r="K172"/>
  <c r="K157"/>
  <c r="K92"/>
  <c r="K89"/>
  <c r="K240"/>
  <c r="K228"/>
  <c r="K230"/>
  <c r="K112"/>
  <c r="K129"/>
  <c r="K163"/>
  <c r="K20"/>
  <c r="L253"/>
  <c r="L256"/>
  <c r="L69"/>
  <c r="L76"/>
  <c r="L91"/>
  <c r="L65"/>
  <c r="L200"/>
  <c r="L173"/>
  <c r="L178"/>
  <c r="L28"/>
  <c r="L186"/>
  <c r="L70"/>
  <c r="L258"/>
  <c r="L216"/>
  <c r="L181"/>
  <c r="L61"/>
  <c r="L249"/>
  <c r="L218"/>
  <c r="L175"/>
  <c r="L155"/>
  <c r="L208"/>
  <c r="L73"/>
  <c r="L78"/>
  <c r="L201"/>
  <c r="L31"/>
  <c r="L143"/>
  <c r="L152"/>
  <c r="L114"/>
  <c r="L5"/>
  <c r="L221"/>
  <c r="L164"/>
  <c r="L96"/>
  <c r="L148"/>
  <c r="L156"/>
  <c r="L67"/>
  <c r="L77"/>
  <c r="L43"/>
  <c r="L174"/>
  <c r="L102"/>
  <c r="L71"/>
  <c r="L130"/>
  <c r="L161"/>
  <c r="L41"/>
  <c r="L150"/>
  <c r="L144"/>
  <c r="L75"/>
  <c r="L106"/>
  <c r="L79"/>
  <c r="L103"/>
  <c r="L21"/>
  <c r="L19"/>
  <c r="L217"/>
  <c r="L166"/>
  <c r="L132"/>
  <c r="L238"/>
  <c r="L222"/>
  <c r="L162"/>
  <c r="L46"/>
  <c r="L224"/>
  <c r="L189"/>
  <c r="L149"/>
  <c r="L145"/>
  <c r="L126"/>
  <c r="L211"/>
  <c r="L205"/>
  <c r="L264"/>
  <c r="L165"/>
  <c r="L243"/>
  <c r="L88"/>
  <c r="L37"/>
  <c r="L232"/>
  <c r="L252"/>
  <c r="L64"/>
  <c r="L185"/>
  <c r="L24"/>
  <c r="L257"/>
  <c r="L168"/>
  <c r="L206"/>
  <c r="L6"/>
  <c r="L110"/>
  <c r="L107"/>
  <c r="L147"/>
  <c r="L105"/>
  <c r="L251"/>
  <c r="L87"/>
  <c r="L242"/>
  <c r="L42"/>
  <c r="L207"/>
  <c r="L229"/>
  <c r="L125"/>
  <c r="L254"/>
  <c r="L90"/>
  <c r="L63"/>
  <c r="L177"/>
  <c r="L30"/>
  <c r="L237"/>
  <c r="L82"/>
  <c r="L226"/>
  <c r="L190"/>
  <c r="L128"/>
  <c r="L113"/>
  <c r="L153"/>
  <c r="L17"/>
  <c r="L34"/>
  <c r="L198"/>
  <c r="L176"/>
  <c r="L127"/>
  <c r="K244"/>
  <c r="K72"/>
  <c r="L35"/>
  <c r="K182"/>
  <c r="L58"/>
  <c r="L241"/>
  <c r="K199"/>
  <c r="L231"/>
  <c r="K127"/>
  <c r="K107"/>
  <c r="K170"/>
  <c r="L159"/>
  <c r="K204"/>
  <c r="K248"/>
  <c r="K245"/>
  <c r="L86"/>
  <c r="L95"/>
  <c r="K106"/>
  <c r="K180"/>
  <c r="K114"/>
  <c r="L111"/>
  <c r="L154"/>
  <c r="K146"/>
  <c r="M5" l="1"/>
  <c r="M6"/>
  <c r="M21"/>
  <c r="M24"/>
  <c r="M17"/>
  <c r="M19"/>
  <c r="P105"/>
  <c r="O105"/>
  <c r="Q105"/>
  <c r="P143"/>
  <c r="Q143"/>
  <c r="O143"/>
  <c r="O31"/>
  <c r="P31"/>
  <c r="Q31"/>
  <c r="P73"/>
  <c r="Q73"/>
  <c r="O73"/>
  <c r="P113"/>
  <c r="Q113"/>
  <c r="O113"/>
  <c r="P82"/>
  <c r="O82"/>
  <c r="Q82"/>
  <c r="O63"/>
  <c r="Q63"/>
  <c r="P63"/>
  <c r="O229"/>
  <c r="Q229"/>
  <c r="P229"/>
  <c r="O87"/>
  <c r="Q87"/>
  <c r="P87"/>
  <c r="P126"/>
  <c r="Q126"/>
  <c r="O126"/>
  <c r="Q162"/>
  <c r="O162"/>
  <c r="P162"/>
  <c r="Q155"/>
  <c r="P155"/>
  <c r="O155"/>
  <c r="P186"/>
  <c r="Q186"/>
  <c r="O186"/>
  <c r="P5"/>
  <c r="Q5"/>
  <c r="O5"/>
  <c r="O232"/>
  <c r="P232"/>
  <c r="Q232"/>
  <c r="O205"/>
  <c r="P205"/>
  <c r="Q205"/>
  <c r="O222"/>
  <c r="P222"/>
  <c r="Q222"/>
  <c r="P181"/>
  <c r="Q181"/>
  <c r="O181"/>
  <c r="O76"/>
  <c r="Q76"/>
  <c r="P76"/>
  <c r="O166"/>
  <c r="P166"/>
  <c r="Q166"/>
  <c r="Q35"/>
  <c r="O35"/>
  <c r="P35"/>
  <c r="O231"/>
  <c r="Q231"/>
  <c r="P231"/>
  <c r="P168"/>
  <c r="Q168"/>
  <c r="O168"/>
  <c r="O185"/>
  <c r="Q185"/>
  <c r="P185"/>
  <c r="Q75"/>
  <c r="P75"/>
  <c r="O75"/>
  <c r="Q161"/>
  <c r="P161"/>
  <c r="O161"/>
  <c r="P174"/>
  <c r="Q174"/>
  <c r="O174"/>
  <c r="Q156"/>
  <c r="P156"/>
  <c r="O156"/>
  <c r="O221"/>
  <c r="P221"/>
  <c r="Q221"/>
  <c r="O175"/>
  <c r="P175"/>
  <c r="Q175"/>
  <c r="S217"/>
  <c r="T217"/>
  <c r="U217"/>
  <c r="AC5"/>
  <c r="AB5"/>
  <c r="AA5"/>
  <c r="U159"/>
  <c r="S159"/>
  <c r="T159"/>
  <c r="AC127"/>
  <c r="AA127"/>
  <c r="AB127"/>
  <c r="S176"/>
  <c r="T176"/>
  <c r="U176"/>
  <c r="W198"/>
  <c r="X198"/>
  <c r="Y198"/>
  <c r="AC34"/>
  <c r="AA34"/>
  <c r="AB34"/>
  <c r="W232"/>
  <c r="X232"/>
  <c r="Y232"/>
  <c r="AC37"/>
  <c r="AA37"/>
  <c r="AB37"/>
  <c r="AA88"/>
  <c r="AB88"/>
  <c r="AC88"/>
  <c r="S243"/>
  <c r="T243"/>
  <c r="U243"/>
  <c r="AA165"/>
  <c r="AB165"/>
  <c r="AC165"/>
  <c r="T264"/>
  <c r="S264"/>
  <c r="U264"/>
  <c r="AB205"/>
  <c r="AA205"/>
  <c r="AC205"/>
  <c r="W211"/>
  <c r="X211"/>
  <c r="Y211"/>
  <c r="AB126"/>
  <c r="AC126"/>
  <c r="AA126"/>
  <c r="AB145"/>
  <c r="AA145"/>
  <c r="AC145"/>
  <c r="AB149"/>
  <c r="AA149"/>
  <c r="AC149"/>
  <c r="W189"/>
  <c r="X189"/>
  <c r="Y189"/>
  <c r="AA224"/>
  <c r="AC224"/>
  <c r="AB224"/>
  <c r="AC46"/>
  <c r="AA46"/>
  <c r="AB46"/>
  <c r="AC162"/>
  <c r="AB162"/>
  <c r="AA162"/>
  <c r="W222"/>
  <c r="X222"/>
  <c r="Y222"/>
  <c r="S238"/>
  <c r="T238"/>
  <c r="U238"/>
  <c r="AB132"/>
  <c r="AC132"/>
  <c r="AA132"/>
  <c r="Y71"/>
  <c r="W71"/>
  <c r="X71"/>
  <c r="Y43"/>
  <c r="W43"/>
  <c r="X43"/>
  <c r="AB77"/>
  <c r="AA77"/>
  <c r="AC77"/>
  <c r="Y65"/>
  <c r="W65"/>
  <c r="X65"/>
  <c r="S256"/>
  <c r="T256"/>
  <c r="U256"/>
  <c r="AA95"/>
  <c r="AB95"/>
  <c r="AC95"/>
  <c r="AB86"/>
  <c r="AC86"/>
  <c r="AA86"/>
  <c r="AA166"/>
  <c r="AB166"/>
  <c r="AC166"/>
  <c r="AB154"/>
  <c r="AC154"/>
  <c r="AA154"/>
  <c r="S241"/>
  <c r="T241"/>
  <c r="U241"/>
  <c r="AC58"/>
  <c r="AA58"/>
  <c r="AB58"/>
  <c r="X35"/>
  <c r="Y35"/>
  <c r="W35"/>
  <c r="AC107"/>
  <c r="AB107"/>
  <c r="AA107"/>
  <c r="T110"/>
  <c r="S110"/>
  <c r="U110"/>
  <c r="AA231"/>
  <c r="AB231"/>
  <c r="AC231"/>
  <c r="U6"/>
  <c r="S6"/>
  <c r="T6"/>
  <c r="AA206"/>
  <c r="AC206"/>
  <c r="AB206"/>
  <c r="W168"/>
  <c r="X168"/>
  <c r="Y168"/>
  <c r="S257"/>
  <c r="T257"/>
  <c r="U257"/>
  <c r="X24"/>
  <c r="Y24"/>
  <c r="W24"/>
  <c r="AB185"/>
  <c r="AA185"/>
  <c r="AC185"/>
  <c r="W64"/>
  <c r="X64"/>
  <c r="Y64"/>
  <c r="AA252"/>
  <c r="AB252"/>
  <c r="AC252"/>
  <c r="T106"/>
  <c r="U106"/>
  <c r="S106"/>
  <c r="T75"/>
  <c r="U75"/>
  <c r="S75"/>
  <c r="AB144"/>
  <c r="AC144"/>
  <c r="AA144"/>
  <c r="T150"/>
  <c r="U150"/>
  <c r="S150"/>
  <c r="Y41"/>
  <c r="X41"/>
  <c r="W41"/>
  <c r="U161"/>
  <c r="S161"/>
  <c r="T161"/>
  <c r="T130"/>
  <c r="S130"/>
  <c r="U130"/>
  <c r="S102"/>
  <c r="U102"/>
  <c r="T102"/>
  <c r="S67"/>
  <c r="U67"/>
  <c r="T67"/>
  <c r="T96"/>
  <c r="U96"/>
  <c r="S96"/>
  <c r="W221"/>
  <c r="Y221"/>
  <c r="X221"/>
  <c r="W258"/>
  <c r="X258"/>
  <c r="Y258"/>
  <c r="AA178"/>
  <c r="AB178"/>
  <c r="AC178"/>
  <c r="T91"/>
  <c r="U91"/>
  <c r="S91"/>
  <c r="AF147"/>
  <c r="AG147"/>
  <c r="AE147"/>
  <c r="AF19"/>
  <c r="AG19"/>
  <c r="AE19"/>
  <c r="AF21"/>
  <c r="AE21"/>
  <c r="AG21"/>
  <c r="AF103"/>
  <c r="AE103"/>
  <c r="AG103"/>
  <c r="AF79"/>
  <c r="AG79"/>
  <c r="AE79"/>
  <c r="AG155"/>
  <c r="AF155"/>
  <c r="AE155"/>
  <c r="AE175"/>
  <c r="AF175"/>
  <c r="AG175"/>
  <c r="AE218"/>
  <c r="AF218"/>
  <c r="AG218"/>
  <c r="AG249"/>
  <c r="AE249"/>
  <c r="AF249"/>
  <c r="AG61"/>
  <c r="AE61"/>
  <c r="AF61"/>
  <c r="AE181"/>
  <c r="AF181"/>
  <c r="AG181"/>
  <c r="AG70"/>
  <c r="AF70"/>
  <c r="AE70"/>
  <c r="AG173"/>
  <c r="AE173"/>
  <c r="AF173"/>
  <c r="AG76"/>
  <c r="AF76"/>
  <c r="AE76"/>
  <c r="AA251"/>
  <c r="AB251"/>
  <c r="AC251"/>
  <c r="S105"/>
  <c r="T105"/>
  <c r="U105"/>
  <c r="AC111"/>
  <c r="AB111"/>
  <c r="AA111"/>
  <c r="AB114"/>
  <c r="AA114"/>
  <c r="AC114"/>
  <c r="Y152"/>
  <c r="X152"/>
  <c r="W152"/>
  <c r="S143"/>
  <c r="T143"/>
  <c r="U143"/>
  <c r="AB31"/>
  <c r="AC31"/>
  <c r="AA31"/>
  <c r="S201"/>
  <c r="T201"/>
  <c r="U201"/>
  <c r="W78"/>
  <c r="Y78"/>
  <c r="X78"/>
  <c r="AC73"/>
  <c r="AB73"/>
  <c r="AA73"/>
  <c r="AA208"/>
  <c r="AC208"/>
  <c r="AB208"/>
  <c r="AC17"/>
  <c r="AA17"/>
  <c r="AB17"/>
  <c r="AC153"/>
  <c r="AB153"/>
  <c r="AA153"/>
  <c r="X113"/>
  <c r="W113"/>
  <c r="Y113"/>
  <c r="T128"/>
  <c r="U128"/>
  <c r="S128"/>
  <c r="W190"/>
  <c r="Y190"/>
  <c r="X190"/>
  <c r="W226"/>
  <c r="X226"/>
  <c r="Y226"/>
  <c r="AB82"/>
  <c r="AC82"/>
  <c r="AA82"/>
  <c r="AA237"/>
  <c r="AC237"/>
  <c r="AB237"/>
  <c r="W30"/>
  <c r="X30"/>
  <c r="Y30"/>
  <c r="X177"/>
  <c r="Y177"/>
  <c r="W177"/>
  <c r="AB63"/>
  <c r="AA63"/>
  <c r="AC63"/>
  <c r="AB90"/>
  <c r="AC90"/>
  <c r="AA90"/>
  <c r="S254"/>
  <c r="U254"/>
  <c r="T254"/>
  <c r="X125"/>
  <c r="W125"/>
  <c r="Y125"/>
  <c r="W229"/>
  <c r="Y229"/>
  <c r="X229"/>
  <c r="W207"/>
  <c r="Y207"/>
  <c r="X207"/>
  <c r="Y42"/>
  <c r="W42"/>
  <c r="X42"/>
  <c r="AA242"/>
  <c r="AB242"/>
  <c r="AC242"/>
  <c r="AB87"/>
  <c r="AC87"/>
  <c r="AA87"/>
  <c r="AA253"/>
  <c r="AC253"/>
  <c r="AB253"/>
  <c r="X174"/>
  <c r="W174"/>
  <c r="Y174"/>
  <c r="AC156"/>
  <c r="AB156"/>
  <c r="AA156"/>
  <c r="AB148"/>
  <c r="AC148"/>
  <c r="AA148"/>
  <c r="Y164"/>
  <c r="W164"/>
  <c r="X164"/>
  <c r="W216"/>
  <c r="X216"/>
  <c r="Y216"/>
  <c r="S186"/>
  <c r="U186"/>
  <c r="T186"/>
  <c r="AA200"/>
  <c r="AC200"/>
  <c r="AB200"/>
  <c r="AA69"/>
  <c r="AB69"/>
  <c r="AC69"/>
  <c r="Q111"/>
  <c r="O111"/>
  <c r="P111"/>
  <c r="O201"/>
  <c r="Q201"/>
  <c r="P201"/>
  <c r="O208"/>
  <c r="Q208"/>
  <c r="P208"/>
  <c r="P128"/>
  <c r="Q128"/>
  <c r="O128"/>
  <c r="O237"/>
  <c r="P237"/>
  <c r="Q237"/>
  <c r="P90"/>
  <c r="O90"/>
  <c r="Q90"/>
  <c r="O207"/>
  <c r="Q207"/>
  <c r="P207"/>
  <c r="P253"/>
  <c r="Q253"/>
  <c r="O253"/>
  <c r="O145"/>
  <c r="Q145"/>
  <c r="P145"/>
  <c r="O238"/>
  <c r="P238"/>
  <c r="Q238"/>
  <c r="O218"/>
  <c r="P218"/>
  <c r="Q218"/>
  <c r="O173"/>
  <c r="P173"/>
  <c r="Q173"/>
  <c r="Q159"/>
  <c r="O159"/>
  <c r="P159"/>
  <c r="O176"/>
  <c r="P176"/>
  <c r="Q176"/>
  <c r="Q37"/>
  <c r="O37"/>
  <c r="P37"/>
  <c r="O211"/>
  <c r="Q211"/>
  <c r="P211"/>
  <c r="P132"/>
  <c r="Q132"/>
  <c r="O132"/>
  <c r="O258"/>
  <c r="P258"/>
  <c r="Q258"/>
  <c r="Q69"/>
  <c r="P69"/>
  <c r="O69"/>
  <c r="Q154"/>
  <c r="O154"/>
  <c r="P154"/>
  <c r="P107"/>
  <c r="O107"/>
  <c r="Q107"/>
  <c r="P257"/>
  <c r="Q257"/>
  <c r="O257"/>
  <c r="O64"/>
  <c r="Q64"/>
  <c r="P64"/>
  <c r="O144"/>
  <c r="Q144"/>
  <c r="P144"/>
  <c r="O130"/>
  <c r="P130"/>
  <c r="Q130"/>
  <c r="Q43"/>
  <c r="P43"/>
  <c r="O43"/>
  <c r="O148"/>
  <c r="Q148"/>
  <c r="P148"/>
  <c r="P147"/>
  <c r="Q147"/>
  <c r="O147"/>
  <c r="O178"/>
  <c r="P178"/>
  <c r="Q178"/>
  <c r="AA217"/>
  <c r="AB217"/>
  <c r="AC217"/>
  <c r="W5"/>
  <c r="Y5"/>
  <c r="X5"/>
  <c r="AC159"/>
  <c r="AA159"/>
  <c r="AB159"/>
  <c r="X127"/>
  <c r="Y127"/>
  <c r="W127"/>
  <c r="AC176"/>
  <c r="AA176"/>
  <c r="AB176"/>
  <c r="S198"/>
  <c r="T198"/>
  <c r="U198"/>
  <c r="W34"/>
  <c r="X34"/>
  <c r="Y34"/>
  <c r="S232"/>
  <c r="U232"/>
  <c r="T232"/>
  <c r="Y37"/>
  <c r="X37"/>
  <c r="W37"/>
  <c r="X88"/>
  <c r="W88"/>
  <c r="Y88"/>
  <c r="AA243"/>
  <c r="AB243"/>
  <c r="AC243"/>
  <c r="W165"/>
  <c r="X165"/>
  <c r="Y165"/>
  <c r="AB264"/>
  <c r="AA264"/>
  <c r="AC264"/>
  <c r="W205"/>
  <c r="Y205"/>
  <c r="X205"/>
  <c r="S211"/>
  <c r="T211"/>
  <c r="U211"/>
  <c r="X126"/>
  <c r="Y126"/>
  <c r="W126"/>
  <c r="X145"/>
  <c r="Y145"/>
  <c r="W145"/>
  <c r="X149"/>
  <c r="Y149"/>
  <c r="W149"/>
  <c r="AA189"/>
  <c r="AC189"/>
  <c r="AB189"/>
  <c r="W224"/>
  <c r="X224"/>
  <c r="Y224"/>
  <c r="U46"/>
  <c r="S46"/>
  <c r="T46"/>
  <c r="U162"/>
  <c r="S162"/>
  <c r="T162"/>
  <c r="AA222"/>
  <c r="AC222"/>
  <c r="AB222"/>
  <c r="W238"/>
  <c r="X238"/>
  <c r="Y238"/>
  <c r="T132"/>
  <c r="S132"/>
  <c r="U132"/>
  <c r="AB71"/>
  <c r="AC71"/>
  <c r="AA71"/>
  <c r="U43"/>
  <c r="S43"/>
  <c r="T43"/>
  <c r="Y77"/>
  <c r="X77"/>
  <c r="W77"/>
  <c r="U65"/>
  <c r="S65"/>
  <c r="T65"/>
  <c r="W256"/>
  <c r="X256"/>
  <c r="Y256"/>
  <c r="AF95"/>
  <c r="AE95"/>
  <c r="AG95"/>
  <c r="AF86"/>
  <c r="AG86"/>
  <c r="AE86"/>
  <c r="AG166"/>
  <c r="AE166"/>
  <c r="AF166"/>
  <c r="AG154"/>
  <c r="AF154"/>
  <c r="AE154"/>
  <c r="AE241"/>
  <c r="AF241"/>
  <c r="AG241"/>
  <c r="AF58"/>
  <c r="AG58"/>
  <c r="AE58"/>
  <c r="AF35"/>
  <c r="AG35"/>
  <c r="AE35"/>
  <c r="AG107"/>
  <c r="AE107"/>
  <c r="AF107"/>
  <c r="AF110"/>
  <c r="AG110"/>
  <c r="AE110"/>
  <c r="AF231"/>
  <c r="AE231"/>
  <c r="AG231"/>
  <c r="AG6"/>
  <c r="AF6"/>
  <c r="AE6"/>
  <c r="AE206"/>
  <c r="AF206"/>
  <c r="AG206"/>
  <c r="AE168"/>
  <c r="AF168"/>
  <c r="AG168"/>
  <c r="AE257"/>
  <c r="AF257"/>
  <c r="AG257"/>
  <c r="AF24"/>
  <c r="AE24"/>
  <c r="AG24"/>
  <c r="AE185"/>
  <c r="AG185"/>
  <c r="AF185"/>
  <c r="AE64"/>
  <c r="AG64"/>
  <c r="AF64"/>
  <c r="AE252"/>
  <c r="AF252"/>
  <c r="AG252"/>
  <c r="AF106"/>
  <c r="AG106"/>
  <c r="AE106"/>
  <c r="AG75"/>
  <c r="AE75"/>
  <c r="AF75"/>
  <c r="AG144"/>
  <c r="AF144"/>
  <c r="AE144"/>
  <c r="AE150"/>
  <c r="AF150"/>
  <c r="AG150"/>
  <c r="AG41"/>
  <c r="AE41"/>
  <c r="AF41"/>
  <c r="AG161"/>
  <c r="AF161"/>
  <c r="AE161"/>
  <c r="AE130"/>
  <c r="AG130"/>
  <c r="AF130"/>
  <c r="AG102"/>
  <c r="AE102"/>
  <c r="AF102"/>
  <c r="AG67"/>
  <c r="AE67"/>
  <c r="AF67"/>
  <c r="AF96"/>
  <c r="AG96"/>
  <c r="AE96"/>
  <c r="AE221"/>
  <c r="AF221"/>
  <c r="AG221"/>
  <c r="AE258"/>
  <c r="AF258"/>
  <c r="AG258"/>
  <c r="AE178"/>
  <c r="AF178"/>
  <c r="AG178"/>
  <c r="AE91"/>
  <c r="AF91"/>
  <c r="AG91"/>
  <c r="AC147"/>
  <c r="AB147"/>
  <c r="AA147"/>
  <c r="X19"/>
  <c r="W19"/>
  <c r="Y19"/>
  <c r="X21"/>
  <c r="Y21"/>
  <c r="W21"/>
  <c r="AB103"/>
  <c r="AA103"/>
  <c r="AC103"/>
  <c r="X79"/>
  <c r="Y79"/>
  <c r="W79"/>
  <c r="AC155"/>
  <c r="AB155"/>
  <c r="AA155"/>
  <c r="AA175"/>
  <c r="AB175"/>
  <c r="AC175"/>
  <c r="W218"/>
  <c r="Y218"/>
  <c r="X218"/>
  <c r="AA249"/>
  <c r="AC249"/>
  <c r="AB249"/>
  <c r="W61"/>
  <c r="Y61"/>
  <c r="X61"/>
  <c r="AA181"/>
  <c r="AB181"/>
  <c r="AC181"/>
  <c r="Y70"/>
  <c r="X70"/>
  <c r="W70"/>
  <c r="Y173"/>
  <c r="W173"/>
  <c r="X173"/>
  <c r="AC76"/>
  <c r="AB76"/>
  <c r="AA76"/>
  <c r="S251"/>
  <c r="T251"/>
  <c r="U251"/>
  <c r="W105"/>
  <c r="X105"/>
  <c r="Y105"/>
  <c r="X111"/>
  <c r="W111"/>
  <c r="Y111"/>
  <c r="X114"/>
  <c r="Y114"/>
  <c r="W114"/>
  <c r="U152"/>
  <c r="S152"/>
  <c r="T152"/>
  <c r="AB143"/>
  <c r="AA143"/>
  <c r="AC143"/>
  <c r="W31"/>
  <c r="X31"/>
  <c r="Y31"/>
  <c r="AB201"/>
  <c r="AA201"/>
  <c r="AC201"/>
  <c r="U78"/>
  <c r="T78"/>
  <c r="S78"/>
  <c r="W73"/>
  <c r="Y73"/>
  <c r="X73"/>
  <c r="W208"/>
  <c r="X208"/>
  <c r="Y208"/>
  <c r="Y17"/>
  <c r="X17"/>
  <c r="W17"/>
  <c r="U153"/>
  <c r="S153"/>
  <c r="T153"/>
  <c r="U113"/>
  <c r="T113"/>
  <c r="S113"/>
  <c r="AB128"/>
  <c r="AC128"/>
  <c r="AA128"/>
  <c r="S190"/>
  <c r="T190"/>
  <c r="U190"/>
  <c r="S226"/>
  <c r="U226"/>
  <c r="T226"/>
  <c r="X82"/>
  <c r="Y82"/>
  <c r="W82"/>
  <c r="W237"/>
  <c r="X237"/>
  <c r="Y237"/>
  <c r="AA30"/>
  <c r="AB30"/>
  <c r="AC30"/>
  <c r="AB177"/>
  <c r="AA177"/>
  <c r="AC177"/>
  <c r="Y63"/>
  <c r="W63"/>
  <c r="X63"/>
  <c r="X90"/>
  <c r="Y90"/>
  <c r="W90"/>
  <c r="AA254"/>
  <c r="AB254"/>
  <c r="AC254"/>
  <c r="AB125"/>
  <c r="AC125"/>
  <c r="AA125"/>
  <c r="AA229"/>
  <c r="AB229"/>
  <c r="AC229"/>
  <c r="S207"/>
  <c r="U207"/>
  <c r="T207"/>
  <c r="AC42"/>
  <c r="AA42"/>
  <c r="AB42"/>
  <c r="S242"/>
  <c r="U242"/>
  <c r="T242"/>
  <c r="X87"/>
  <c r="Y87"/>
  <c r="W87"/>
  <c r="W253"/>
  <c r="Y253"/>
  <c r="X253"/>
  <c r="T174"/>
  <c r="U174"/>
  <c r="S174"/>
  <c r="S156"/>
  <c r="U156"/>
  <c r="T156"/>
  <c r="S148"/>
  <c r="T148"/>
  <c r="U148"/>
  <c r="U164"/>
  <c r="T164"/>
  <c r="S164"/>
  <c r="S216"/>
  <c r="U216"/>
  <c r="T216"/>
  <c r="X186"/>
  <c r="W186"/>
  <c r="Y186"/>
  <c r="W200"/>
  <c r="X200"/>
  <c r="Y200"/>
  <c r="U69"/>
  <c r="S69"/>
  <c r="T69"/>
  <c r="Q114"/>
  <c r="O114"/>
  <c r="P114"/>
  <c r="O78"/>
  <c r="Q78"/>
  <c r="P78"/>
  <c r="Q17"/>
  <c r="O17"/>
  <c r="P17"/>
  <c r="O190"/>
  <c r="Q190"/>
  <c r="P190"/>
  <c r="O30"/>
  <c r="P30"/>
  <c r="Q30"/>
  <c r="O254"/>
  <c r="P254"/>
  <c r="Q254"/>
  <c r="Q42"/>
  <c r="P42"/>
  <c r="O42"/>
  <c r="P88"/>
  <c r="Q88"/>
  <c r="O88"/>
  <c r="O189"/>
  <c r="P189"/>
  <c r="Q189"/>
  <c r="P249"/>
  <c r="Q249"/>
  <c r="O249"/>
  <c r="Q91"/>
  <c r="O91"/>
  <c r="P91"/>
  <c r="P127"/>
  <c r="Q127"/>
  <c r="O127"/>
  <c r="O198"/>
  <c r="P198"/>
  <c r="Q198"/>
  <c r="O243"/>
  <c r="P243"/>
  <c r="Q243"/>
  <c r="O149"/>
  <c r="Q149"/>
  <c r="P149"/>
  <c r="P103"/>
  <c r="O103"/>
  <c r="Q103"/>
  <c r="P70"/>
  <c r="O70"/>
  <c r="Q70"/>
  <c r="Q95"/>
  <c r="O95"/>
  <c r="P95"/>
  <c r="O241"/>
  <c r="P241"/>
  <c r="Q241"/>
  <c r="Q6"/>
  <c r="P6"/>
  <c r="O6"/>
  <c r="O252"/>
  <c r="P252"/>
  <c r="Q252"/>
  <c r="P150"/>
  <c r="O150"/>
  <c r="Q150"/>
  <c r="Q71"/>
  <c r="P71"/>
  <c r="O71"/>
  <c r="P77"/>
  <c r="Q77"/>
  <c r="O77"/>
  <c r="P96"/>
  <c r="Q96"/>
  <c r="O96"/>
  <c r="O19"/>
  <c r="P19"/>
  <c r="Q19"/>
  <c r="Q65"/>
  <c r="P65"/>
  <c r="O65"/>
  <c r="W217"/>
  <c r="Y217"/>
  <c r="X217"/>
  <c r="U5"/>
  <c r="S5"/>
  <c r="T5"/>
  <c r="Y159"/>
  <c r="X159"/>
  <c r="W159"/>
  <c r="T127"/>
  <c r="U127"/>
  <c r="S127"/>
  <c r="Y176"/>
  <c r="W176"/>
  <c r="X176"/>
  <c r="AA198"/>
  <c r="AB198"/>
  <c r="AC198"/>
  <c r="S34"/>
  <c r="T34"/>
  <c r="U34"/>
  <c r="AA232"/>
  <c r="AB232"/>
  <c r="AC232"/>
  <c r="U37"/>
  <c r="T37"/>
  <c r="S37"/>
  <c r="T88"/>
  <c r="U88"/>
  <c r="S88"/>
  <c r="W243"/>
  <c r="X243"/>
  <c r="Y243"/>
  <c r="S165"/>
  <c r="T165"/>
  <c r="U165"/>
  <c r="X264"/>
  <c r="Y264"/>
  <c r="W264"/>
  <c r="S205"/>
  <c r="T205"/>
  <c r="U205"/>
  <c r="AA211"/>
  <c r="AB211"/>
  <c r="AC211"/>
  <c r="T126"/>
  <c r="S126"/>
  <c r="U126"/>
  <c r="T145"/>
  <c r="U145"/>
  <c r="S145"/>
  <c r="T149"/>
  <c r="U149"/>
  <c r="S149"/>
  <c r="S189"/>
  <c r="U189"/>
  <c r="T189"/>
  <c r="S224"/>
  <c r="T224"/>
  <c r="U224"/>
  <c r="Y46"/>
  <c r="X46"/>
  <c r="W46"/>
  <c r="Y162"/>
  <c r="W162"/>
  <c r="X162"/>
  <c r="S222"/>
  <c r="U222"/>
  <c r="T222"/>
  <c r="AA238"/>
  <c r="AC238"/>
  <c r="AB238"/>
  <c r="W132"/>
  <c r="Y132"/>
  <c r="X132"/>
  <c r="U71"/>
  <c r="T71"/>
  <c r="S71"/>
  <c r="AC43"/>
  <c r="AB43"/>
  <c r="AA43"/>
  <c r="S77"/>
  <c r="U77"/>
  <c r="T77"/>
  <c r="AG65"/>
  <c r="AF65"/>
  <c r="AE65"/>
  <c r="AE256"/>
  <c r="AF256"/>
  <c r="AG256"/>
  <c r="X95"/>
  <c r="Y95"/>
  <c r="W95"/>
  <c r="X86"/>
  <c r="Y86"/>
  <c r="W86"/>
  <c r="X166"/>
  <c r="Y166"/>
  <c r="W166"/>
  <c r="Y154"/>
  <c r="W154"/>
  <c r="X154"/>
  <c r="AA241"/>
  <c r="AB241"/>
  <c r="AC241"/>
  <c r="X58"/>
  <c r="Y58"/>
  <c r="W58"/>
  <c r="U35"/>
  <c r="S35"/>
  <c r="T35"/>
  <c r="X107"/>
  <c r="Y107"/>
  <c r="W107"/>
  <c r="AB110"/>
  <c r="AC110"/>
  <c r="AA110"/>
  <c r="W231"/>
  <c r="X231"/>
  <c r="Y231"/>
  <c r="AC6"/>
  <c r="AA6"/>
  <c r="AB6"/>
  <c r="X206"/>
  <c r="W206"/>
  <c r="Y206"/>
  <c r="T168"/>
  <c r="U168"/>
  <c r="S168"/>
  <c r="AA257"/>
  <c r="AC257"/>
  <c r="AB257"/>
  <c r="AB24"/>
  <c r="AC24"/>
  <c r="AA24"/>
  <c r="W185"/>
  <c r="Y185"/>
  <c r="X185"/>
  <c r="U64"/>
  <c r="T64"/>
  <c r="S64"/>
  <c r="S252"/>
  <c r="T252"/>
  <c r="U252"/>
  <c r="AB106"/>
  <c r="AC106"/>
  <c r="AA106"/>
  <c r="AA75"/>
  <c r="AC75"/>
  <c r="AB75"/>
  <c r="S144"/>
  <c r="U144"/>
  <c r="T144"/>
  <c r="AA150"/>
  <c r="AC150"/>
  <c r="AB150"/>
  <c r="AC41"/>
  <c r="AA41"/>
  <c r="AB41"/>
  <c r="AC161"/>
  <c r="AA161"/>
  <c r="AB161"/>
  <c r="AC130"/>
  <c r="AB130"/>
  <c r="AA130"/>
  <c r="AB102"/>
  <c r="AC102"/>
  <c r="AA102"/>
  <c r="AA67"/>
  <c r="AB67"/>
  <c r="AC67"/>
  <c r="AC96"/>
  <c r="AB96"/>
  <c r="AA96"/>
  <c r="AA221"/>
  <c r="AC221"/>
  <c r="AB221"/>
  <c r="AC258"/>
  <c r="AA258"/>
  <c r="AB258"/>
  <c r="S178"/>
  <c r="T178"/>
  <c r="U178"/>
  <c r="AB91"/>
  <c r="AA91"/>
  <c r="AC91"/>
  <c r="W147"/>
  <c r="Y147"/>
  <c r="X147"/>
  <c r="U19"/>
  <c r="T19"/>
  <c r="S19"/>
  <c r="U21"/>
  <c r="S21"/>
  <c r="T21"/>
  <c r="X103"/>
  <c r="Y103"/>
  <c r="W103"/>
  <c r="AB79"/>
  <c r="AC79"/>
  <c r="AA79"/>
  <c r="X155"/>
  <c r="Y155"/>
  <c r="W155"/>
  <c r="W175"/>
  <c r="X175"/>
  <c r="Y175"/>
  <c r="AA218"/>
  <c r="AB218"/>
  <c r="AC218"/>
  <c r="W249"/>
  <c r="X249"/>
  <c r="Y249"/>
  <c r="AB61"/>
  <c r="AA61"/>
  <c r="AC61"/>
  <c r="W181"/>
  <c r="X181"/>
  <c r="Y181"/>
  <c r="AA70"/>
  <c r="AB70"/>
  <c r="AC70"/>
  <c r="AC173"/>
  <c r="AB173"/>
  <c r="AA173"/>
  <c r="T76"/>
  <c r="S76"/>
  <c r="U76"/>
  <c r="X251"/>
  <c r="Y251"/>
  <c r="W251"/>
  <c r="AB105"/>
  <c r="AC105"/>
  <c r="AA105"/>
  <c r="T111"/>
  <c r="U111"/>
  <c r="S111"/>
  <c r="T114"/>
  <c r="U114"/>
  <c r="S114"/>
  <c r="AC152"/>
  <c r="AB152"/>
  <c r="AA152"/>
  <c r="W143"/>
  <c r="X143"/>
  <c r="Y143"/>
  <c r="S31"/>
  <c r="U31"/>
  <c r="T31"/>
  <c r="W201"/>
  <c r="X201"/>
  <c r="Y201"/>
  <c r="AB78"/>
  <c r="AA78"/>
  <c r="AC78"/>
  <c r="T73"/>
  <c r="S73"/>
  <c r="U73"/>
  <c r="S208"/>
  <c r="T208"/>
  <c r="U208"/>
  <c r="S17"/>
  <c r="U17"/>
  <c r="T17"/>
  <c r="Y153"/>
  <c r="X153"/>
  <c r="W153"/>
  <c r="AC113"/>
  <c r="AB113"/>
  <c r="AA113"/>
  <c r="Y128"/>
  <c r="W128"/>
  <c r="X128"/>
  <c r="AA190"/>
  <c r="AB190"/>
  <c r="AC190"/>
  <c r="AA226"/>
  <c r="AC226"/>
  <c r="AB226"/>
  <c r="T82"/>
  <c r="U82"/>
  <c r="S82"/>
  <c r="S237"/>
  <c r="T237"/>
  <c r="U237"/>
  <c r="S30"/>
  <c r="T30"/>
  <c r="U30"/>
  <c r="T177"/>
  <c r="U177"/>
  <c r="S177"/>
  <c r="T63"/>
  <c r="S63"/>
  <c r="U63"/>
  <c r="T90"/>
  <c r="S90"/>
  <c r="U90"/>
  <c r="W254"/>
  <c r="Y254"/>
  <c r="X254"/>
  <c r="S125"/>
  <c r="T125"/>
  <c r="U125"/>
  <c r="S229"/>
  <c r="T229"/>
  <c r="U229"/>
  <c r="AA207"/>
  <c r="AB207"/>
  <c r="AC207"/>
  <c r="U42"/>
  <c r="T42"/>
  <c r="S42"/>
  <c r="W242"/>
  <c r="Y242"/>
  <c r="X242"/>
  <c r="T87"/>
  <c r="U87"/>
  <c r="S87"/>
  <c r="S253"/>
  <c r="T253"/>
  <c r="U253"/>
  <c r="AB174"/>
  <c r="AC174"/>
  <c r="AA174"/>
  <c r="Y156"/>
  <c r="X156"/>
  <c r="W156"/>
  <c r="X148"/>
  <c r="Y148"/>
  <c r="W148"/>
  <c r="AC164"/>
  <c r="AA164"/>
  <c r="AB164"/>
  <c r="AA216"/>
  <c r="AC216"/>
  <c r="AB216"/>
  <c r="AA186"/>
  <c r="AC186"/>
  <c r="AB186"/>
  <c r="S200"/>
  <c r="U200"/>
  <c r="T200"/>
  <c r="Y69"/>
  <c r="W69"/>
  <c r="X69"/>
  <c r="O251"/>
  <c r="Q251"/>
  <c r="P251"/>
  <c r="Q152"/>
  <c r="P152"/>
  <c r="O152"/>
  <c r="P153"/>
  <c r="O153"/>
  <c r="Q153"/>
  <c r="O226"/>
  <c r="P226"/>
  <c r="Q226"/>
  <c r="Q177"/>
  <c r="O177"/>
  <c r="P177"/>
  <c r="P125"/>
  <c r="Q125"/>
  <c r="O125"/>
  <c r="O242"/>
  <c r="P242"/>
  <c r="Q242"/>
  <c r="P165"/>
  <c r="Q165"/>
  <c r="O165"/>
  <c r="O224"/>
  <c r="P224"/>
  <c r="Q224"/>
  <c r="Q79"/>
  <c r="O79"/>
  <c r="P79"/>
  <c r="O216"/>
  <c r="P216"/>
  <c r="Q216"/>
  <c r="O217"/>
  <c r="Q217"/>
  <c r="P217"/>
  <c r="Q34"/>
  <c r="O34"/>
  <c r="P34"/>
  <c r="P264"/>
  <c r="Q264"/>
  <c r="O264"/>
  <c r="O46"/>
  <c r="P46"/>
  <c r="Q46"/>
  <c r="Q61"/>
  <c r="P61"/>
  <c r="O61"/>
  <c r="P200"/>
  <c r="O200"/>
  <c r="Q200"/>
  <c r="P86"/>
  <c r="O86"/>
  <c r="Q86"/>
  <c r="P58"/>
  <c r="O58"/>
  <c r="Q58"/>
  <c r="O110"/>
  <c r="P110"/>
  <c r="Q110"/>
  <c r="O206"/>
  <c r="P206"/>
  <c r="Q206"/>
  <c r="Q24"/>
  <c r="O24"/>
  <c r="P24"/>
  <c r="P106"/>
  <c r="Q106"/>
  <c r="O106"/>
  <c r="Q41"/>
  <c r="O41"/>
  <c r="P41"/>
  <c r="P102"/>
  <c r="Q102"/>
  <c r="O102"/>
  <c r="Q67"/>
  <c r="O67"/>
  <c r="P67"/>
  <c r="Q164"/>
  <c r="O164"/>
  <c r="P164"/>
  <c r="P21"/>
  <c r="Q21"/>
  <c r="O21"/>
  <c r="O256"/>
  <c r="P256"/>
  <c r="Q256"/>
  <c r="AE217"/>
  <c r="AF217"/>
  <c r="AG217"/>
  <c r="AE5"/>
  <c r="AF5"/>
  <c r="AG5"/>
  <c r="AG159"/>
  <c r="AE159"/>
  <c r="AF159"/>
  <c r="AF127"/>
  <c r="AG127"/>
  <c r="AE127"/>
  <c r="AG176"/>
  <c r="AE176"/>
  <c r="AF176"/>
  <c r="AE198"/>
  <c r="AF198"/>
  <c r="AG198"/>
  <c r="AG34"/>
  <c r="AE34"/>
  <c r="AF34"/>
  <c r="AE232"/>
  <c r="AG232"/>
  <c r="AF232"/>
  <c r="AG37"/>
  <c r="AE37"/>
  <c r="AF37"/>
  <c r="AF88"/>
  <c r="AG88"/>
  <c r="AE88"/>
  <c r="AE243"/>
  <c r="AF243"/>
  <c r="AG243"/>
  <c r="AE165"/>
  <c r="AF165"/>
  <c r="AG165"/>
  <c r="AF264"/>
  <c r="AE264"/>
  <c r="AG264"/>
  <c r="AE205"/>
  <c r="AF205"/>
  <c r="AG205"/>
  <c r="AE211"/>
  <c r="AG211"/>
  <c r="AF211"/>
  <c r="AF126"/>
  <c r="AG126"/>
  <c r="AE126"/>
  <c r="AE145"/>
  <c r="AG145"/>
  <c r="AF145"/>
  <c r="AE149"/>
  <c r="AF149"/>
  <c r="AG149"/>
  <c r="AE189"/>
  <c r="AF189"/>
  <c r="AG189"/>
  <c r="AE224"/>
  <c r="AG224"/>
  <c r="AF224"/>
  <c r="AF46"/>
  <c r="AG46"/>
  <c r="AE46"/>
  <c r="AG162"/>
  <c r="AE162"/>
  <c r="AF162"/>
  <c r="AE222"/>
  <c r="AF222"/>
  <c r="AG222"/>
  <c r="AE238"/>
  <c r="AF238"/>
  <c r="AG238"/>
  <c r="AF132"/>
  <c r="AG132"/>
  <c r="AE132"/>
  <c r="AG71"/>
  <c r="AF71"/>
  <c r="AE71"/>
  <c r="AG43"/>
  <c r="AF43"/>
  <c r="AE43"/>
  <c r="AF77"/>
  <c r="AG77"/>
  <c r="AE77"/>
  <c r="AA65"/>
  <c r="AC65"/>
  <c r="AB65"/>
  <c r="AA256"/>
  <c r="AB256"/>
  <c r="AC256"/>
  <c r="T95"/>
  <c r="U95"/>
  <c r="S95"/>
  <c r="T86"/>
  <c r="S86"/>
  <c r="U86"/>
  <c r="S166"/>
  <c r="T166"/>
  <c r="U166"/>
  <c r="U154"/>
  <c r="T154"/>
  <c r="S154"/>
  <c r="Y241"/>
  <c r="W241"/>
  <c r="X241"/>
  <c r="U58"/>
  <c r="S58"/>
  <c r="T58"/>
  <c r="AB35"/>
  <c r="AA35"/>
  <c r="AC35"/>
  <c r="U107"/>
  <c r="T107"/>
  <c r="S107"/>
  <c r="X110"/>
  <c r="Y110"/>
  <c r="W110"/>
  <c r="S231"/>
  <c r="U231"/>
  <c r="T231"/>
  <c r="Y6"/>
  <c r="W6"/>
  <c r="X6"/>
  <c r="S206"/>
  <c r="U206"/>
  <c r="T206"/>
  <c r="AA168"/>
  <c r="AB168"/>
  <c r="AC168"/>
  <c r="W257"/>
  <c r="Y257"/>
  <c r="X257"/>
  <c r="U24"/>
  <c r="S24"/>
  <c r="T24"/>
  <c r="T185"/>
  <c r="U185"/>
  <c r="S185"/>
  <c r="AC64"/>
  <c r="AA64"/>
  <c r="AB64"/>
  <c r="W252"/>
  <c r="X252"/>
  <c r="Y252"/>
  <c r="X106"/>
  <c r="Y106"/>
  <c r="W106"/>
  <c r="X75"/>
  <c r="Y75"/>
  <c r="W75"/>
  <c r="X144"/>
  <c r="W144"/>
  <c r="Y144"/>
  <c r="X150"/>
  <c r="W150"/>
  <c r="Y150"/>
  <c r="U41"/>
  <c r="T41"/>
  <c r="S41"/>
  <c r="Y161"/>
  <c r="W161"/>
  <c r="X161"/>
  <c r="Y130"/>
  <c r="X130"/>
  <c r="W130"/>
  <c r="X102"/>
  <c r="Y102"/>
  <c r="W102"/>
  <c r="Y67"/>
  <c r="X67"/>
  <c r="W67"/>
  <c r="Y96"/>
  <c r="X96"/>
  <c r="W96"/>
  <c r="S221"/>
  <c r="T221"/>
  <c r="U221"/>
  <c r="S258"/>
  <c r="T258"/>
  <c r="U258"/>
  <c r="W178"/>
  <c r="X178"/>
  <c r="Y178"/>
  <c r="X91"/>
  <c r="Y91"/>
  <c r="W91"/>
  <c r="T147"/>
  <c r="S147"/>
  <c r="U147"/>
  <c r="AC19"/>
  <c r="AB19"/>
  <c r="AA19"/>
  <c r="AA21"/>
  <c r="AB21"/>
  <c r="AC21"/>
  <c r="T103"/>
  <c r="U103"/>
  <c r="S103"/>
  <c r="U79"/>
  <c r="T79"/>
  <c r="S79"/>
  <c r="U155"/>
  <c r="S155"/>
  <c r="T155"/>
  <c r="S175"/>
  <c r="U175"/>
  <c r="T175"/>
  <c r="S218"/>
  <c r="U218"/>
  <c r="T218"/>
  <c r="S249"/>
  <c r="T249"/>
  <c r="U249"/>
  <c r="T61"/>
  <c r="S61"/>
  <c r="U61"/>
  <c r="S181"/>
  <c r="T181"/>
  <c r="U181"/>
  <c r="U70"/>
  <c r="S70"/>
  <c r="T70"/>
  <c r="U173"/>
  <c r="S173"/>
  <c r="T173"/>
  <c r="W76"/>
  <c r="Y76"/>
  <c r="X76"/>
  <c r="AE251"/>
  <c r="AG251"/>
  <c r="AF251"/>
  <c r="AF105"/>
  <c r="AG105"/>
  <c r="AE105"/>
  <c r="AF111"/>
  <c r="AG111"/>
  <c r="AE111"/>
  <c r="AF114"/>
  <c r="AG114"/>
  <c r="AE114"/>
  <c r="AG152"/>
  <c r="AF152"/>
  <c r="AE152"/>
  <c r="AF143"/>
  <c r="AG143"/>
  <c r="AE143"/>
  <c r="AE31"/>
  <c r="AF31"/>
  <c r="AG31"/>
  <c r="AE201"/>
  <c r="AF201"/>
  <c r="AG201"/>
  <c r="AE78"/>
  <c r="AG78"/>
  <c r="AF78"/>
  <c r="AE73"/>
  <c r="AG73"/>
  <c r="AF73"/>
  <c r="AE208"/>
  <c r="AG208"/>
  <c r="AF208"/>
  <c r="AG17"/>
  <c r="AE17"/>
  <c r="AF17"/>
  <c r="AF153"/>
  <c r="AG153"/>
  <c r="AE153"/>
  <c r="AF113"/>
  <c r="AG113"/>
  <c r="AE113"/>
  <c r="AF128"/>
  <c r="AG128"/>
  <c r="AE128"/>
  <c r="AE190"/>
  <c r="AF190"/>
  <c r="AG190"/>
  <c r="AE226"/>
  <c r="AF226"/>
  <c r="AG226"/>
  <c r="AF82"/>
  <c r="AG82"/>
  <c r="AE82"/>
  <c r="AE237"/>
  <c r="AF237"/>
  <c r="AG237"/>
  <c r="AF30"/>
  <c r="AE30"/>
  <c r="AG30"/>
  <c r="AF177"/>
  <c r="AG177"/>
  <c r="AE177"/>
  <c r="AG63"/>
  <c r="AE63"/>
  <c r="AF63"/>
  <c r="AF90"/>
  <c r="AG90"/>
  <c r="AE90"/>
  <c r="AE254"/>
  <c r="AF254"/>
  <c r="AG254"/>
  <c r="AF125"/>
  <c r="AE125"/>
  <c r="AG125"/>
  <c r="AE229"/>
  <c r="AG229"/>
  <c r="AF229"/>
  <c r="AE207"/>
  <c r="AG207"/>
  <c r="AF207"/>
  <c r="AG42"/>
  <c r="AF42"/>
  <c r="AE42"/>
  <c r="AE242"/>
  <c r="AF242"/>
  <c r="AG242"/>
  <c r="AF87"/>
  <c r="AE87"/>
  <c r="AG87"/>
  <c r="AG253"/>
  <c r="AE253"/>
  <c r="AF253"/>
  <c r="AE174"/>
  <c r="AF174"/>
  <c r="AG174"/>
  <c r="AG156"/>
  <c r="AE156"/>
  <c r="AF156"/>
  <c r="AF148"/>
  <c r="AE148"/>
  <c r="AG148"/>
  <c r="AG164"/>
  <c r="AE164"/>
  <c r="AF164"/>
  <c r="AE216"/>
  <c r="AF216"/>
  <c r="AG216"/>
  <c r="AE186"/>
  <c r="AG186"/>
  <c r="AF186"/>
  <c r="AF200"/>
  <c r="AE200"/>
  <c r="AG200"/>
  <c r="AG69"/>
  <c r="AF69"/>
  <c r="AE69"/>
  <c r="J132"/>
  <c r="AC28"/>
  <c r="AB28"/>
  <c r="J253"/>
  <c r="Q28"/>
  <c r="O28"/>
  <c r="P28"/>
  <c r="AA28"/>
  <c r="U28"/>
  <c r="T28"/>
  <c r="S28"/>
  <c r="AG28"/>
  <c r="AE28"/>
  <c r="AF28"/>
  <c r="W28"/>
  <c r="Y28"/>
  <c r="X28"/>
  <c r="J159"/>
  <c r="J86"/>
  <c r="J107"/>
  <c r="J222"/>
  <c r="J35"/>
  <c r="J241"/>
  <c r="J162"/>
  <c r="J166"/>
  <c r="J217"/>
  <c r="J256"/>
  <c r="J65"/>
  <c r="J70"/>
  <c r="J38"/>
  <c r="J185"/>
  <c r="J199"/>
  <c r="J66"/>
  <c r="J20"/>
  <c r="J209"/>
  <c r="J264"/>
  <c r="J17"/>
  <c r="J190"/>
  <c r="J59"/>
  <c r="J153"/>
  <c r="J90"/>
  <c r="J8"/>
  <c r="J13"/>
  <c r="J170"/>
  <c r="J113"/>
  <c r="J235"/>
  <c r="J230"/>
  <c r="J106"/>
  <c r="J152"/>
  <c r="J212"/>
  <c r="J261"/>
  <c r="J157"/>
  <c r="J180"/>
  <c r="J128"/>
  <c r="J219"/>
  <c r="J85"/>
  <c r="J110"/>
  <c r="J247"/>
  <c r="J114"/>
  <c r="J104"/>
  <c r="J30"/>
  <c r="J155"/>
  <c r="J257"/>
  <c r="J144"/>
  <c r="J244"/>
  <c r="J174"/>
  <c r="J28"/>
  <c r="J147"/>
  <c r="J206"/>
  <c r="J5"/>
  <c r="J218"/>
  <c r="J34"/>
  <c r="J143"/>
  <c r="J177"/>
  <c r="J252"/>
  <c r="J184"/>
  <c r="J103"/>
  <c r="J176"/>
  <c r="J126"/>
  <c r="J95"/>
  <c r="J81"/>
  <c r="J36"/>
  <c r="J63"/>
  <c r="J148"/>
  <c r="J75"/>
  <c r="J172"/>
  <c r="J125"/>
  <c r="J161"/>
  <c r="J9"/>
  <c r="J183"/>
  <c r="J130"/>
  <c r="J46"/>
  <c r="J171"/>
  <c r="J178"/>
  <c r="J60"/>
  <c r="J82"/>
  <c r="J43"/>
  <c r="J154"/>
  <c r="J33"/>
  <c r="J69"/>
  <c r="J227"/>
  <c r="J251"/>
  <c r="J229"/>
  <c r="J42"/>
  <c r="J76"/>
  <c r="J187"/>
  <c r="J201"/>
  <c r="J226"/>
  <c r="J23"/>
  <c r="J71"/>
  <c r="J223"/>
  <c r="J255"/>
  <c r="J232"/>
  <c r="J220"/>
  <c r="J29"/>
  <c r="J168"/>
  <c r="J41"/>
  <c r="J233"/>
  <c r="J203"/>
  <c r="J173"/>
  <c r="J44"/>
  <c r="J21"/>
  <c r="J108"/>
  <c r="J129"/>
  <c r="J62"/>
  <c r="J111"/>
  <c r="J61"/>
  <c r="J142"/>
  <c r="J211"/>
  <c r="J198"/>
  <c r="J260"/>
  <c r="J109"/>
  <c r="J93"/>
  <c r="J102"/>
  <c r="J238"/>
  <c r="J181"/>
  <c r="J22"/>
  <c r="J262"/>
  <c r="J188"/>
  <c r="J246"/>
  <c r="J167"/>
  <c r="J205"/>
  <c r="J242"/>
  <c r="J254"/>
  <c r="J127"/>
  <c r="J58"/>
  <c r="J259"/>
  <c r="J207"/>
  <c r="J250"/>
  <c r="J258"/>
  <c r="J263"/>
  <c r="J94"/>
  <c r="J245"/>
  <c r="J160"/>
  <c r="J80"/>
  <c r="J231"/>
  <c r="J169"/>
  <c r="J77"/>
  <c r="J79"/>
  <c r="J239"/>
  <c r="J228"/>
  <c r="J151"/>
  <c r="J67"/>
  <c r="J249"/>
  <c r="J208"/>
  <c r="J6"/>
  <c r="J19"/>
  <c r="J204"/>
  <c r="J131"/>
  <c r="J237"/>
  <c r="J224"/>
  <c r="J156"/>
  <c r="J40"/>
  <c r="J78"/>
  <c r="J158"/>
  <c r="J221"/>
  <c r="J24"/>
  <c r="J216"/>
  <c r="J200"/>
  <c r="J112"/>
  <c r="J105"/>
  <c r="J146"/>
  <c r="J145"/>
  <c r="J189"/>
  <c r="J92"/>
  <c r="J73"/>
  <c r="J72"/>
  <c r="J39"/>
  <c r="J163"/>
  <c r="J202"/>
  <c r="J101"/>
  <c r="J18"/>
  <c r="J182"/>
  <c r="J248"/>
  <c r="J179"/>
  <c r="J243"/>
  <c r="J64"/>
  <c r="J68"/>
  <c r="J31"/>
  <c r="J175"/>
  <c r="J164"/>
  <c r="J96"/>
  <c r="J240"/>
  <c r="J186"/>
  <c r="J149"/>
  <c r="J45"/>
  <c r="J37"/>
  <c r="J150"/>
  <c r="J165"/>
  <c r="J91"/>
  <c r="J210"/>
  <c r="J89"/>
  <c r="J88"/>
  <c r="J87"/>
</calcChain>
</file>

<file path=xl/sharedStrings.xml><?xml version="1.0" encoding="utf-8"?>
<sst xmlns="http://schemas.openxmlformats.org/spreadsheetml/2006/main" count="1676" uniqueCount="402">
  <si>
    <t>O</t>
    <phoneticPr fontId="2" type="noConversion"/>
  </si>
  <si>
    <t>캐쉬</t>
  </si>
  <si>
    <t>캐쉬</t>
    <phoneticPr fontId="2" type="noConversion"/>
  </si>
  <si>
    <t>특수</t>
    <phoneticPr fontId="2" type="noConversion"/>
  </si>
  <si>
    <t>범용</t>
    <phoneticPr fontId="2" type="noConversion"/>
  </si>
  <si>
    <t>돛</t>
    <phoneticPr fontId="2" type="noConversion"/>
  </si>
  <si>
    <t>창고</t>
    <phoneticPr fontId="2" type="noConversion"/>
  </si>
  <si>
    <t>선회/내파</t>
    <phoneticPr fontId="2" type="noConversion"/>
  </si>
  <si>
    <t>모험</t>
  </si>
  <si>
    <t>모험</t>
    <phoneticPr fontId="2" type="noConversion"/>
  </si>
  <si>
    <t>교역</t>
  </si>
  <si>
    <t>교역</t>
    <phoneticPr fontId="2" type="noConversion"/>
  </si>
  <si>
    <t>전투</t>
  </si>
  <si>
    <t>전투</t>
    <phoneticPr fontId="2" type="noConversion"/>
  </si>
  <si>
    <t>선박분류</t>
    <phoneticPr fontId="2" type="noConversion"/>
  </si>
  <si>
    <t>증기기관</t>
    <phoneticPr fontId="2" type="noConversion"/>
  </si>
  <si>
    <t>노젓기 연성</t>
    <phoneticPr fontId="2" type="noConversion"/>
  </si>
  <si>
    <t>범선/갤리</t>
    <phoneticPr fontId="2" type="noConversion"/>
  </si>
  <si>
    <t>범선</t>
    <phoneticPr fontId="2" type="noConversion"/>
  </si>
  <si>
    <t>갤리</t>
    <phoneticPr fontId="2" type="noConversion"/>
  </si>
  <si>
    <t>적재+장갑+직업+급가속</t>
    <phoneticPr fontId="2" type="noConversion"/>
  </si>
  <si>
    <t>X
X
X</t>
    <phoneticPr fontId="2" type="noConversion"/>
  </si>
  <si>
    <t>X
X
1</t>
    <phoneticPr fontId="2" type="noConversion"/>
  </si>
  <si>
    <t>X
X
2</t>
    <phoneticPr fontId="2" type="noConversion"/>
  </si>
  <si>
    <t>X
X
3</t>
    <phoneticPr fontId="2" type="noConversion"/>
  </si>
  <si>
    <t>3
X
X</t>
    <phoneticPr fontId="2" type="noConversion"/>
  </si>
  <si>
    <t>3
X
2</t>
    <phoneticPr fontId="2" type="noConversion"/>
  </si>
  <si>
    <t>3
X
3</t>
    <phoneticPr fontId="2" type="noConversion"/>
  </si>
  <si>
    <t>2
1
X</t>
    <phoneticPr fontId="2" type="noConversion"/>
  </si>
  <si>
    <t>2
1
1</t>
    <phoneticPr fontId="2" type="noConversion"/>
  </si>
  <si>
    <t>2
1
2</t>
    <phoneticPr fontId="2" type="noConversion"/>
  </si>
  <si>
    <t>2
1
3</t>
    <phoneticPr fontId="2" type="noConversion"/>
  </si>
  <si>
    <t>1
2
X</t>
    <phoneticPr fontId="2" type="noConversion"/>
  </si>
  <si>
    <t>1
2
1</t>
    <phoneticPr fontId="2" type="noConversion"/>
  </si>
  <si>
    <t>1
2
2</t>
    <phoneticPr fontId="2" type="noConversion"/>
  </si>
  <si>
    <t>1
2
3</t>
    <phoneticPr fontId="2" type="noConversion"/>
  </si>
  <si>
    <t>X
3
X</t>
    <phoneticPr fontId="2" type="noConversion"/>
  </si>
  <si>
    <t>X
3
1</t>
    <phoneticPr fontId="2" type="noConversion"/>
  </si>
  <si>
    <t>X
3
2</t>
    <phoneticPr fontId="2" type="noConversion"/>
  </si>
  <si>
    <t>X
3
3</t>
    <phoneticPr fontId="2" type="noConversion"/>
  </si>
  <si>
    <t>선박
분류</t>
    <phoneticPr fontId="2" type="noConversion"/>
  </si>
  <si>
    <t>순
번</t>
    <phoneticPr fontId="2" type="noConversion"/>
  </si>
  <si>
    <t>명품 상업용</t>
    <phoneticPr fontId="2" type="noConversion"/>
  </si>
  <si>
    <t>조빌</t>
  </si>
  <si>
    <t>조빌</t>
    <phoneticPr fontId="2" type="noConversion"/>
  </si>
  <si>
    <t>특제</t>
    <phoneticPr fontId="2" type="noConversion"/>
  </si>
  <si>
    <t>개량</t>
    <phoneticPr fontId="2" type="noConversion"/>
  </si>
  <si>
    <t>용선C1</t>
  </si>
  <si>
    <t>용선C1</t>
    <phoneticPr fontId="2" type="noConversion"/>
  </si>
  <si>
    <t>용선C2</t>
  </si>
  <si>
    <t>개량형</t>
    <phoneticPr fontId="2" type="noConversion"/>
  </si>
  <si>
    <t>개량</t>
    <phoneticPr fontId="2" type="noConversion"/>
  </si>
  <si>
    <t>용선C2</t>
    <phoneticPr fontId="2" type="noConversion"/>
  </si>
  <si>
    <t>용선C3</t>
  </si>
  <si>
    <t>용선C3</t>
    <phoneticPr fontId="2" type="noConversion"/>
  </si>
  <si>
    <t>강공형</t>
    <phoneticPr fontId="2" type="noConversion"/>
  </si>
  <si>
    <t>개량</t>
    <phoneticPr fontId="2" type="noConversion"/>
  </si>
  <si>
    <t>특수</t>
    <phoneticPr fontId="2" type="noConversion"/>
  </si>
  <si>
    <t>용수선</t>
    <phoneticPr fontId="2" type="noConversion"/>
  </si>
  <si>
    <t>개 개량</t>
    <phoneticPr fontId="2" type="noConversion"/>
  </si>
  <si>
    <t>X</t>
    <phoneticPr fontId="2" type="noConversion"/>
  </si>
  <si>
    <t>한
섭
출
시</t>
    <phoneticPr fontId="2" type="noConversion"/>
  </si>
  <si>
    <t>범선
/
갤리</t>
    <phoneticPr fontId="2" type="noConversion"/>
  </si>
  <si>
    <t>용선C2</t>
    <phoneticPr fontId="2" type="noConversion"/>
  </si>
  <si>
    <t>용선C3</t>
    <phoneticPr fontId="2" type="noConversion"/>
  </si>
  <si>
    <t>개조</t>
    <phoneticPr fontId="2" type="noConversion"/>
  </si>
  <si>
    <t>개 특수</t>
    <phoneticPr fontId="2" type="noConversion"/>
  </si>
  <si>
    <t>X</t>
    <phoneticPr fontId="2" type="noConversion"/>
  </si>
  <si>
    <t>개 특수</t>
    <phoneticPr fontId="2" type="noConversion"/>
  </si>
  <si>
    <t>범선</t>
    <phoneticPr fontId="2" type="noConversion"/>
  </si>
  <si>
    <t>O</t>
    <phoneticPr fontId="2" type="noConversion"/>
  </si>
  <si>
    <t>O</t>
    <phoneticPr fontId="2" type="noConversion"/>
  </si>
  <si>
    <t>빅토리아</t>
    <phoneticPr fontId="2" type="noConversion"/>
  </si>
  <si>
    <t>개장</t>
    <phoneticPr fontId="2" type="noConversion"/>
  </si>
  <si>
    <t>강행형</t>
    <phoneticPr fontId="2" type="noConversion"/>
  </si>
  <si>
    <t>개량</t>
    <phoneticPr fontId="2" type="noConversion"/>
  </si>
  <si>
    <t>신형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</si>
  <si>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</si>
  <si>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</si>
  <si>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</si>
  <si>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강습형</t>
    <phoneticPr fontId="2" type="noConversion"/>
  </si>
  <si>
    <t>하이클리퍼</t>
    <phoneticPr fontId="2" type="noConversion"/>
  </si>
  <si>
    <t>특급</t>
    <phoneticPr fontId="2" type="noConversion"/>
  </si>
  <si>
    <t>특수</t>
    <phoneticPr fontId="2" type="noConversion"/>
  </si>
  <si>
    <t>축전식</t>
    <phoneticPr fontId="2" type="noConversion"/>
  </si>
  <si>
    <t>개량형</t>
    <phoneticPr fontId="2" type="noConversion"/>
  </si>
  <si>
    <t>순항형</t>
    <phoneticPr fontId="2" type="noConversion"/>
  </si>
  <si>
    <t>X</t>
    <phoneticPr fontId="2" type="noConversion"/>
  </si>
  <si>
    <t>스노우스콜</t>
    <phoneticPr fontId="2" type="noConversion"/>
  </si>
  <si>
    <t>개장</t>
    <phoneticPr fontId="2" type="noConversion"/>
  </si>
  <si>
    <t>개량</t>
    <phoneticPr fontId="2" type="noConversion"/>
  </si>
  <si>
    <t>신형</t>
    <phoneticPr fontId="2" type="noConversion"/>
  </si>
  <si>
    <t>X</t>
    <phoneticPr fontId="2" type="noConversion"/>
  </si>
  <si>
    <t>X</t>
    <phoneticPr fontId="2" type="noConversion"/>
  </si>
  <si>
    <t>제하엔</t>
    <phoneticPr fontId="2" type="noConversion"/>
  </si>
  <si>
    <t>머천트 로얄</t>
    <phoneticPr fontId="2" type="noConversion"/>
  </si>
  <si>
    <t>개장</t>
    <phoneticPr fontId="2" type="noConversion"/>
  </si>
  <si>
    <t>개량</t>
    <phoneticPr fontId="2" type="noConversion"/>
  </si>
  <si>
    <t>X</t>
    <phoneticPr fontId="2" type="noConversion"/>
  </si>
  <si>
    <t>O</t>
    <phoneticPr fontId="2" type="noConversion"/>
  </si>
  <si>
    <t>개량</t>
    <phoneticPr fontId="2" type="noConversion"/>
  </si>
  <si>
    <t>하인드</t>
    <phoneticPr fontId="2" type="noConversion"/>
  </si>
  <si>
    <t>특주 순항형</t>
    <phoneticPr fontId="2" type="noConversion"/>
  </si>
  <si>
    <t>하인드</t>
    <phoneticPr fontId="2" type="noConversion"/>
  </si>
  <si>
    <t>쾌속 골든</t>
    <phoneticPr fontId="2" type="noConversion"/>
  </si>
  <si>
    <t>야전식 골든</t>
    <phoneticPr fontId="2" type="noConversion"/>
  </si>
  <si>
    <t>골든</t>
    <phoneticPr fontId="2" type="noConversion"/>
  </si>
  <si>
    <t>O</t>
    <phoneticPr fontId="2" type="noConversion"/>
  </si>
  <si>
    <t>O</t>
    <phoneticPr fontId="2" type="noConversion"/>
  </si>
  <si>
    <t>모험</t>
    <phoneticPr fontId="2" type="noConversion"/>
  </si>
  <si>
    <t>프리깃</t>
    <phoneticPr fontId="2" type="noConversion"/>
  </si>
  <si>
    <t>개</t>
    <phoneticPr fontId="2" type="noConversion"/>
  </si>
  <si>
    <t>특주 조사용</t>
    <phoneticPr fontId="2" type="noConversion"/>
  </si>
  <si>
    <t>특주 조사형</t>
    <phoneticPr fontId="2" type="noConversion"/>
  </si>
  <si>
    <t>개량형 로얄</t>
    <phoneticPr fontId="2" type="noConversion"/>
  </si>
  <si>
    <t>로얄</t>
    <phoneticPr fontId="2" type="noConversion"/>
  </si>
  <si>
    <t>서베이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</si>
  <si>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</si>
  <si>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</si>
  <si>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</si>
  <si>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</si>
  <si>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하프문</t>
    <phoneticPr fontId="2" type="noConversion"/>
  </si>
  <si>
    <t>특제</t>
    <phoneticPr fontId="2" type="noConversion"/>
  </si>
  <si>
    <t>축전식 조사용</t>
    <phoneticPr fontId="2" type="noConversion"/>
  </si>
  <si>
    <t>O</t>
    <phoneticPr fontId="2" type="noConversion"/>
  </si>
  <si>
    <t>봄켓치</t>
    <phoneticPr fontId="2" type="noConversion"/>
  </si>
  <si>
    <t>개조 극지용</t>
    <phoneticPr fontId="2" type="noConversion"/>
  </si>
  <si>
    <t>개량 극지용</t>
    <phoneticPr fontId="2" type="noConversion"/>
  </si>
  <si>
    <t>극지 탐험용</t>
    <phoneticPr fontId="2" type="noConversion"/>
  </si>
  <si>
    <t>O</t>
    <phoneticPr fontId="2" type="noConversion"/>
  </si>
  <si>
    <t>테르모필레</t>
    <phoneticPr fontId="2" type="noConversion"/>
  </si>
  <si>
    <t>수송형</t>
    <phoneticPr fontId="2" type="noConversion"/>
  </si>
  <si>
    <t>개조</t>
    <phoneticPr fontId="2" type="noConversion"/>
  </si>
  <si>
    <t>개량</t>
    <phoneticPr fontId="2" type="noConversion"/>
  </si>
  <si>
    <t>야전식</t>
    <phoneticPr fontId="2" type="noConversion"/>
  </si>
  <si>
    <t>비글</t>
    <phoneticPr fontId="2" type="noConversion"/>
  </si>
  <si>
    <t>개장</t>
    <phoneticPr fontId="2" type="noConversion"/>
  </si>
  <si>
    <t>신형</t>
    <phoneticPr fontId="2" type="noConversion"/>
  </si>
  <si>
    <t>O</t>
    <phoneticPr fontId="2" type="noConversion"/>
  </si>
  <si>
    <t>산 후안</t>
    <phoneticPr fontId="2" type="noConversion"/>
  </si>
  <si>
    <t>코르벳</t>
    <phoneticPr fontId="2" type="noConversion"/>
  </si>
  <si>
    <t>개량 예항용</t>
    <phoneticPr fontId="2" type="noConversion"/>
  </si>
  <si>
    <t>경계형</t>
    <phoneticPr fontId="2" type="noConversion"/>
  </si>
  <si>
    <t>명품 예항용</t>
    <phoneticPr fontId="2" type="noConversion"/>
  </si>
  <si>
    <t>슈퍼</t>
    <phoneticPr fontId="2" type="noConversion"/>
  </si>
  <si>
    <t>개량형 명품</t>
    <phoneticPr fontId="2" type="noConversion"/>
  </si>
  <si>
    <t>X</t>
    <phoneticPr fontId="2" type="noConversion"/>
  </si>
  <si>
    <t>엔데버</t>
    <phoneticPr fontId="2" type="noConversion"/>
  </si>
  <si>
    <t>신형</t>
    <phoneticPr fontId="2" type="noConversion"/>
  </si>
  <si>
    <t>티클리퍼</t>
    <phoneticPr fontId="2" type="noConversion"/>
  </si>
  <si>
    <t>순항형</t>
    <phoneticPr fontId="2" type="noConversion"/>
  </si>
  <si>
    <t>명품 순항형</t>
    <phoneticPr fontId="2" type="noConversion"/>
  </si>
  <si>
    <t>클리퍼</t>
    <phoneticPr fontId="2" type="noConversion"/>
  </si>
  <si>
    <t>범선</t>
    <phoneticPr fontId="2" type="noConversion"/>
  </si>
  <si>
    <t>O</t>
    <phoneticPr fontId="2" type="noConversion"/>
  </si>
  <si>
    <t>O</t>
    <phoneticPr fontId="2" type="noConversion"/>
  </si>
  <si>
    <t>조사용</t>
    <phoneticPr fontId="2" type="noConversion"/>
  </si>
  <si>
    <t>일본상선</t>
    <phoneticPr fontId="2" type="noConversion"/>
  </si>
  <si>
    <t>일본 선박</t>
    <phoneticPr fontId="2" type="noConversion"/>
  </si>
  <si>
    <t>일본 선박</t>
    <phoneticPr fontId="2" type="noConversion"/>
  </si>
  <si>
    <t>일본상선</t>
    <phoneticPr fontId="2" type="noConversion"/>
  </si>
  <si>
    <t>개</t>
    <phoneticPr fontId="2" type="noConversion"/>
  </si>
  <si>
    <t>윈드 재머</t>
    <phoneticPr fontId="2" type="noConversion"/>
  </si>
  <si>
    <t>특수</t>
    <phoneticPr fontId="2" type="noConversion"/>
  </si>
  <si>
    <t>중식</t>
    <phoneticPr fontId="2" type="noConversion"/>
  </si>
  <si>
    <t>개조</t>
    <phoneticPr fontId="2" type="noConversion"/>
  </si>
  <si>
    <t>순항형</t>
    <phoneticPr fontId="2" type="noConversion"/>
  </si>
  <si>
    <t>카카후에고</t>
    <phoneticPr fontId="2" type="noConversion"/>
  </si>
  <si>
    <t>개장</t>
    <phoneticPr fontId="2" type="noConversion"/>
  </si>
  <si>
    <t>개량</t>
    <phoneticPr fontId="2" type="noConversion"/>
  </si>
  <si>
    <t>신형</t>
    <phoneticPr fontId="2" type="noConversion"/>
  </si>
  <si>
    <t>포토시</t>
    <phoneticPr fontId="2" type="noConversion"/>
  </si>
  <si>
    <t>플라잉 클라우드</t>
    <phoneticPr fontId="2" type="noConversion"/>
  </si>
  <si>
    <t>수송형</t>
    <phoneticPr fontId="2" type="noConversion"/>
  </si>
  <si>
    <t>특제</t>
    <phoneticPr fontId="2" type="noConversion"/>
  </si>
  <si>
    <t>CW 모건</t>
    <phoneticPr fontId="2" type="noConversion"/>
  </si>
  <si>
    <t>개량</t>
    <phoneticPr fontId="2" type="noConversion"/>
  </si>
  <si>
    <t>신형</t>
    <phoneticPr fontId="2" type="noConversion"/>
  </si>
  <si>
    <t>펠리페</t>
    <phoneticPr fontId="2" type="noConversion"/>
  </si>
  <si>
    <t>산</t>
    <phoneticPr fontId="2" type="noConversion"/>
  </si>
  <si>
    <t>강화형 산</t>
    <phoneticPr fontId="2" type="noConversion"/>
  </si>
  <si>
    <t>야전식 산</t>
    <phoneticPr fontId="2" type="noConversion"/>
  </si>
  <si>
    <t>아틀란티카</t>
    <phoneticPr fontId="2" type="noConversion"/>
  </si>
  <si>
    <t>개량</t>
    <phoneticPr fontId="2" type="noConversion"/>
  </si>
  <si>
    <t>O</t>
    <phoneticPr fontId="2" type="noConversion"/>
  </si>
  <si>
    <t>산호세</t>
    <phoneticPr fontId="2" type="noConversion"/>
  </si>
  <si>
    <t>개량</t>
    <phoneticPr fontId="2" type="noConversion"/>
  </si>
  <si>
    <t>개장</t>
    <phoneticPr fontId="2" type="noConversion"/>
  </si>
  <si>
    <t>신형</t>
    <phoneticPr fontId="2" type="noConversion"/>
  </si>
  <si>
    <t>O</t>
    <phoneticPr fontId="2" type="noConversion"/>
  </si>
  <si>
    <t>인디아맨</t>
    <phoneticPr fontId="2" type="noConversion"/>
  </si>
  <si>
    <t>축전용 명품</t>
    <phoneticPr fontId="2" type="noConversion"/>
  </si>
  <si>
    <t>명품</t>
    <phoneticPr fontId="2" type="noConversion"/>
  </si>
  <si>
    <t>제례식</t>
    <phoneticPr fontId="2" type="noConversion"/>
  </si>
  <si>
    <t>더치</t>
    <phoneticPr fontId="2" type="noConversion"/>
  </si>
  <si>
    <t>무장형</t>
    <phoneticPr fontId="2" type="noConversion"/>
  </si>
  <si>
    <t>수잔 콘스탄트</t>
    <phoneticPr fontId="2" type="noConversion"/>
  </si>
  <si>
    <t>개장</t>
    <phoneticPr fontId="2" type="noConversion"/>
  </si>
  <si>
    <t>O</t>
    <phoneticPr fontId="2" type="noConversion"/>
  </si>
  <si>
    <t>O</t>
    <phoneticPr fontId="2" type="noConversion"/>
  </si>
  <si>
    <t>원정형</t>
    <phoneticPr fontId="2" type="noConversion"/>
  </si>
  <si>
    <t>티클리퍼</t>
    <phoneticPr fontId="2" type="noConversion"/>
  </si>
  <si>
    <t>개량형</t>
    <phoneticPr fontId="2" type="noConversion"/>
  </si>
  <si>
    <t>O</t>
    <phoneticPr fontId="2" type="noConversion"/>
  </si>
  <si>
    <t>커티샥</t>
    <phoneticPr fontId="2" type="noConversion"/>
  </si>
  <si>
    <t>프린스 윌리엄</t>
    <phoneticPr fontId="2" type="noConversion"/>
  </si>
  <si>
    <t>신형</t>
    <phoneticPr fontId="2" type="noConversion"/>
  </si>
  <si>
    <t>개조</t>
    <phoneticPr fontId="2" type="noConversion"/>
  </si>
  <si>
    <t>순항형</t>
    <phoneticPr fontId="2" type="noConversion"/>
  </si>
  <si>
    <t>바운티</t>
    <phoneticPr fontId="2" type="noConversion"/>
  </si>
  <si>
    <t>개장</t>
    <phoneticPr fontId="2" type="noConversion"/>
  </si>
  <si>
    <t>개량</t>
    <phoneticPr fontId="2" type="noConversion"/>
  </si>
  <si>
    <t>산타 마리아</t>
    <phoneticPr fontId="2" type="noConversion"/>
  </si>
  <si>
    <t>의전식</t>
    <phoneticPr fontId="2" type="noConversion"/>
  </si>
  <si>
    <t>쾌속</t>
    <phoneticPr fontId="2" type="noConversion"/>
  </si>
  <si>
    <t>O</t>
    <phoneticPr fontId="2" type="noConversion"/>
  </si>
  <si>
    <t>어썰트 프리깃</t>
    <phoneticPr fontId="2" type="noConversion"/>
  </si>
  <si>
    <t>개조</t>
    <phoneticPr fontId="2" type="noConversion"/>
  </si>
  <si>
    <t>서프라이즈</t>
    <phoneticPr fontId="2" type="noConversion"/>
  </si>
  <si>
    <t>축전식</t>
    <phoneticPr fontId="2" type="noConversion"/>
  </si>
  <si>
    <t>급습식</t>
    <phoneticPr fontId="2" type="noConversion"/>
  </si>
  <si>
    <t>뱅가드</t>
    <phoneticPr fontId="2" type="noConversion"/>
  </si>
  <si>
    <t>어드벤처 갤리</t>
    <phoneticPr fontId="2" type="noConversion"/>
  </si>
  <si>
    <t>O</t>
    <phoneticPr fontId="2" type="noConversion"/>
  </si>
  <si>
    <t>새티스팩션</t>
    <phoneticPr fontId="2" type="noConversion"/>
  </si>
  <si>
    <t>개장</t>
    <phoneticPr fontId="2" type="noConversion"/>
  </si>
  <si>
    <t>개량</t>
    <phoneticPr fontId="2" type="noConversion"/>
  </si>
  <si>
    <t>O</t>
    <phoneticPr fontId="2" type="noConversion"/>
  </si>
  <si>
    <t>몰타 기사단 갤리</t>
    <phoneticPr fontId="2" type="noConversion"/>
  </si>
  <si>
    <t>개</t>
    <phoneticPr fontId="2" type="noConversion"/>
  </si>
  <si>
    <t>개량</t>
    <phoneticPr fontId="2" type="noConversion"/>
  </si>
  <si>
    <t>X</t>
    <phoneticPr fontId="2" type="noConversion"/>
  </si>
  <si>
    <t>갤리</t>
    <phoneticPr fontId="2" type="noConversion"/>
  </si>
  <si>
    <t>장교용 라레알</t>
    <phoneticPr fontId="2" type="noConversion"/>
  </si>
  <si>
    <t>특수</t>
    <phoneticPr fontId="2" type="noConversion"/>
  </si>
  <si>
    <t>X</t>
    <phoneticPr fontId="2" type="noConversion"/>
  </si>
  <si>
    <t>오스만 갤리온</t>
    <phoneticPr fontId="2" type="noConversion"/>
  </si>
  <si>
    <t>개량 개조</t>
    <phoneticPr fontId="2" type="noConversion"/>
  </si>
  <si>
    <t>개량 경량</t>
    <phoneticPr fontId="2" type="noConversion"/>
  </si>
  <si>
    <t>경량</t>
    <phoneticPr fontId="2" type="noConversion"/>
  </si>
  <si>
    <t>명품</t>
    <phoneticPr fontId="2" type="noConversion"/>
  </si>
  <si>
    <t>나폴리탄 갤리스</t>
    <phoneticPr fontId="2" type="noConversion"/>
  </si>
  <si>
    <t>로얄</t>
    <phoneticPr fontId="2" type="noConversion"/>
  </si>
  <si>
    <t>라 모르</t>
    <phoneticPr fontId="2" type="noConversion"/>
  </si>
  <si>
    <t>특수</t>
    <phoneticPr fontId="2" type="noConversion"/>
  </si>
  <si>
    <t>거북선</t>
    <phoneticPr fontId="2" type="noConversion"/>
  </si>
  <si>
    <t>개량 강화형 장갑</t>
    <phoneticPr fontId="2" type="noConversion"/>
  </si>
  <si>
    <t>개량 돌격형 장갑</t>
    <phoneticPr fontId="2" type="noConversion"/>
  </si>
  <si>
    <t>하프 문</t>
    <phoneticPr fontId="2" type="noConversion"/>
  </si>
  <si>
    <t>안 프류트</t>
    <phoneticPr fontId="2" type="noConversion"/>
  </si>
  <si>
    <t>명품</t>
    <phoneticPr fontId="2" type="noConversion"/>
  </si>
  <si>
    <t>그랑</t>
    <phoneticPr fontId="2" type="noConversion"/>
  </si>
  <si>
    <t>롱 스쿠너</t>
    <phoneticPr fontId="2" type="noConversion"/>
  </si>
  <si>
    <t>특수</t>
    <phoneticPr fontId="2" type="noConversion"/>
  </si>
  <si>
    <t>개량형</t>
    <phoneticPr fontId="2" type="noConversion"/>
  </si>
  <si>
    <t>개량형 상업용</t>
    <phoneticPr fontId="2" type="noConversion"/>
  </si>
  <si>
    <t>명품 상업용</t>
    <phoneticPr fontId="2" type="noConversion"/>
  </si>
  <si>
    <t>상업용</t>
    <phoneticPr fontId="2" type="noConversion"/>
  </si>
  <si>
    <t>대형 클리퍼</t>
    <phoneticPr fontId="2" type="noConversion"/>
  </si>
  <si>
    <t>특급</t>
    <phoneticPr fontId="2" type="noConversion"/>
  </si>
  <si>
    <t>개량 제례식 상업용</t>
    <phoneticPr fontId="2" type="noConversion"/>
  </si>
  <si>
    <t>제례식</t>
    <phoneticPr fontId="2" type="noConversion"/>
  </si>
  <si>
    <t>개량 상업용</t>
    <phoneticPr fontId="2" type="noConversion"/>
  </si>
  <si>
    <t>개조 상업용</t>
    <phoneticPr fontId="2" type="noConversion"/>
  </si>
  <si>
    <t>상업용</t>
    <phoneticPr fontId="2" type="noConversion"/>
  </si>
  <si>
    <t>제례식 상업용</t>
    <phoneticPr fontId="2" type="noConversion"/>
  </si>
  <si>
    <t>수송용</t>
    <phoneticPr fontId="2" type="noConversion"/>
  </si>
  <si>
    <t>개량형 조사용</t>
    <phoneticPr fontId="2" type="noConversion"/>
  </si>
  <si>
    <t>개량형 수송용</t>
    <phoneticPr fontId="2" type="noConversion"/>
  </si>
  <si>
    <t>카르고 클리퍼</t>
    <phoneticPr fontId="2" type="noConversion"/>
  </si>
  <si>
    <t>특주</t>
    <phoneticPr fontId="2" type="noConversion"/>
  </si>
  <si>
    <t>보
정
세
로
돛</t>
    <phoneticPr fontId="2" type="noConversion"/>
  </si>
  <si>
    <t>보
정
가
로
돛</t>
    <phoneticPr fontId="2" type="noConversion"/>
  </si>
  <si>
    <t>최
종
돛
합</t>
    <phoneticPr fontId="2" type="noConversion"/>
  </si>
  <si>
    <t>기
본
세
로
돛</t>
    <phoneticPr fontId="2" type="noConversion"/>
  </si>
  <si>
    <t>기
본
가
로
돛</t>
    <phoneticPr fontId="2" type="noConversion"/>
  </si>
  <si>
    <t>선
회</t>
    <phoneticPr fontId="2" type="noConversion"/>
  </si>
  <si>
    <t>내
파</t>
    <phoneticPr fontId="2" type="noConversion"/>
  </si>
  <si>
    <t>장
갑</t>
    <phoneticPr fontId="2" type="noConversion"/>
  </si>
  <si>
    <t>선
실</t>
    <phoneticPr fontId="2" type="noConversion"/>
  </si>
  <si>
    <t>필
요
선
원</t>
    <phoneticPr fontId="2" type="noConversion"/>
  </si>
  <si>
    <t>포
실</t>
    <phoneticPr fontId="2" type="noConversion"/>
  </si>
  <si>
    <t>창
고</t>
    <phoneticPr fontId="2" type="noConversion"/>
  </si>
  <si>
    <t>보
조
돛
갯
수</t>
    <phoneticPr fontId="2" type="noConversion"/>
  </si>
  <si>
    <t>총
적
재
25
적
다</t>
    <phoneticPr fontId="2" type="noConversion"/>
  </si>
  <si>
    <t>총
적
재
기
본</t>
    <phoneticPr fontId="2" type="noConversion"/>
  </si>
  <si>
    <t>3
X
X</t>
    <phoneticPr fontId="2" type="noConversion"/>
  </si>
  <si>
    <t>2
1
X</t>
    <phoneticPr fontId="2" type="noConversion"/>
  </si>
  <si>
    <t>1
2
X</t>
    <phoneticPr fontId="2" type="noConversion"/>
  </si>
  <si>
    <t>X
3
X</t>
    <phoneticPr fontId="2" type="noConversion"/>
  </si>
  <si>
    <t>최
대
창
고</t>
    <phoneticPr fontId="2" type="noConversion"/>
  </si>
  <si>
    <t>최
저
창
고</t>
    <phoneticPr fontId="2" type="noConversion"/>
  </si>
  <si>
    <t>조빌
/
캐쉬</t>
    <phoneticPr fontId="2" type="noConversion"/>
  </si>
  <si>
    <t>총
적
재
25
적
업</t>
    <phoneticPr fontId="2" type="noConversion"/>
  </si>
  <si>
    <t>짭삼판갯수
개삼판갯수
가속 강화</t>
    <phoneticPr fontId="2" type="noConversion"/>
  </si>
  <si>
    <t>1차 가속 단계
(총적재+장갑+직업+급가속)</t>
    <phoneticPr fontId="2" type="noConversion"/>
  </si>
  <si>
    <t>참고자료: 곽훈필 님의 대항해시대 인벤 팁글 "가속도의 비밀" (클릭 시 글 링크)</t>
    <phoneticPr fontId="2" type="noConversion"/>
  </si>
  <si>
    <t>기본 선박</t>
    <phoneticPr fontId="2" type="noConversion"/>
  </si>
  <si>
    <t>확장형 명</t>
    <phoneticPr fontId="2" type="noConversion"/>
  </si>
  <si>
    <t>선박 돛, 창고 수치 및 가속도 계산표</t>
    <phoneticPr fontId="2" type="noConversion"/>
  </si>
  <si>
    <t>특수</t>
    <phoneticPr fontId="2" type="noConversion"/>
  </si>
  <si>
    <t>티클리퍼</t>
    <phoneticPr fontId="2" type="noConversion"/>
  </si>
  <si>
    <t>X</t>
    <phoneticPr fontId="2" type="noConversion"/>
  </si>
  <si>
    <t>범선</t>
    <phoneticPr fontId="2" type="noConversion"/>
  </si>
  <si>
    <t>범용</t>
  </si>
  <si>
    <t>포토시</t>
    <phoneticPr fontId="2" type="noConversion"/>
  </si>
  <si>
    <t>포토시</t>
    <phoneticPr fontId="2" type="noConversion"/>
  </si>
  <si>
    <t>개장</t>
    <phoneticPr fontId="2" type="noConversion"/>
  </si>
  <si>
    <t>개량</t>
    <phoneticPr fontId="2" type="noConversion"/>
  </si>
  <si>
    <t>디 암스테르담</t>
    <phoneticPr fontId="2" type="noConversion"/>
  </si>
  <si>
    <t>라 벨</t>
    <phoneticPr fontId="2" type="noConversion"/>
  </si>
  <si>
    <t>레나운</t>
    <phoneticPr fontId="2" type="noConversion"/>
  </si>
  <si>
    <t>특종 야전식</t>
    <phoneticPr fontId="2" type="noConversion"/>
  </si>
  <si>
    <t>대 안택선</t>
    <phoneticPr fontId="2" type="noConversion"/>
  </si>
  <si>
    <t>로얄</t>
    <phoneticPr fontId="2" type="noConversion"/>
  </si>
  <si>
    <t>잉에르만란드</t>
    <phoneticPr fontId="2" type="noConversion"/>
  </si>
  <si>
    <t>빅토리</t>
    <phoneticPr fontId="2" type="noConversion"/>
  </si>
  <si>
    <t>개량 신형</t>
    <phoneticPr fontId="2" type="noConversion"/>
  </si>
  <si>
    <t>솔레이유 로얄</t>
    <phoneticPr fontId="2" type="noConversion"/>
  </si>
  <si>
    <t>* 최종 가속단계에 따른 셀 채움
40 이하 : 노랑
40-46 : 노랑→주황
46 이상 : 주황색</t>
    <phoneticPr fontId="2" type="noConversion"/>
  </si>
  <si>
    <t>직업</t>
    <phoneticPr fontId="2" type="noConversion"/>
  </si>
  <si>
    <t>해역조사</t>
    <phoneticPr fontId="2" type="noConversion"/>
  </si>
  <si>
    <t>급가속</t>
    <phoneticPr fontId="2" type="noConversion"/>
  </si>
  <si>
    <t>3
X
1</t>
    <phoneticPr fontId="2" type="noConversion"/>
  </si>
  <si>
    <r>
      <rPr>
        <b/>
        <sz val="9"/>
        <color rgb="FFFFC000"/>
        <rFont val="맑은 고딕"/>
        <family val="3"/>
        <charset val="129"/>
        <scheme val="minor"/>
      </rPr>
      <t>* 보정 돛</t>
    </r>
    <r>
      <rPr>
        <b/>
        <sz val="9"/>
        <color theme="1"/>
        <rFont val="맑은 고딕"/>
        <family val="3"/>
        <charset val="129"/>
        <scheme val="minor"/>
      </rPr>
      <t xml:space="preserve"> = 티크재질 돛 수치 - 총적재/10 + 특수돛 x 마스트수
</t>
    </r>
    <r>
      <rPr>
        <b/>
        <sz val="9"/>
        <color theme="9"/>
        <rFont val="맑은 고딕"/>
        <family val="3"/>
        <charset val="129"/>
        <scheme val="minor"/>
      </rPr>
      <t>* 최대창고</t>
    </r>
    <r>
      <rPr>
        <b/>
        <sz val="9"/>
        <color theme="1"/>
        <rFont val="맑은 고딕"/>
        <family val="3"/>
        <charset val="129"/>
        <scheme val="minor"/>
      </rPr>
      <t xml:space="preserve"> = 25적업 + 창고최대개조 + 4G기준강화Max
</t>
    </r>
    <r>
      <rPr>
        <b/>
        <sz val="9"/>
        <color theme="9"/>
        <rFont val="맑은 고딕"/>
        <family val="3"/>
        <charset val="129"/>
        <scheme val="minor"/>
      </rPr>
      <t>* 최저창고</t>
    </r>
    <r>
      <rPr>
        <b/>
        <sz val="9"/>
        <color theme="1"/>
        <rFont val="맑은 고딕"/>
        <family val="3"/>
        <charset val="129"/>
        <scheme val="minor"/>
      </rPr>
      <t xml:space="preserve"> = 25적다 + 창고최대개조
</t>
    </r>
    <r>
      <rPr>
        <b/>
        <sz val="9"/>
        <color rgb="FFFF0000"/>
        <rFont val="맑은 고딕"/>
        <family val="3"/>
        <charset val="129"/>
        <scheme val="minor"/>
      </rPr>
      <t>* 붉은색 셀</t>
    </r>
    <r>
      <rPr>
        <b/>
        <sz val="9"/>
        <color theme="1"/>
        <rFont val="맑은 고딕"/>
        <family val="3"/>
        <charset val="129"/>
        <scheme val="minor"/>
      </rPr>
      <t xml:space="preserve"> = 한국서버 미출시 선박</t>
    </r>
    <r>
      <rPr>
        <b/>
        <sz val="9"/>
        <color rgb="FFFF0000"/>
        <rFont val="맑은 고딕"/>
        <family val="3"/>
        <charset val="129"/>
        <scheme val="minor"/>
      </rPr>
      <t xml:space="preserve">
* 빨간색 창고 수치</t>
    </r>
    <r>
      <rPr>
        <b/>
        <sz val="9"/>
        <color theme="1"/>
        <rFont val="맑은 고딕"/>
        <family val="3"/>
        <charset val="129"/>
        <scheme val="minor"/>
      </rPr>
      <t xml:space="preserve"> = 정보 불확실</t>
    </r>
    <phoneticPr fontId="2" type="noConversion"/>
  </si>
  <si>
    <t>적다</t>
    <phoneticPr fontId="2" type="noConversion"/>
  </si>
  <si>
    <t>개량 개조</t>
    <phoneticPr fontId="2" type="noConversion"/>
  </si>
  <si>
    <t>솔레이유 로얄</t>
    <phoneticPr fontId="2" type="noConversion"/>
  </si>
  <si>
    <t>개량</t>
    <phoneticPr fontId="2" type="noConversion"/>
  </si>
  <si>
    <t>빅토리</t>
    <phoneticPr fontId="2" type="noConversion"/>
  </si>
  <si>
    <t>신형</t>
    <phoneticPr fontId="2" type="noConversion"/>
  </si>
  <si>
    <t>개량</t>
    <phoneticPr fontId="2" type="noConversion"/>
  </si>
  <si>
    <t>잉에르만란드</t>
    <phoneticPr fontId="2" type="noConversion"/>
  </si>
  <si>
    <t>O</t>
    <phoneticPr fontId="2" type="noConversion"/>
  </si>
  <si>
    <t>아크로열</t>
    <phoneticPr fontId="2" type="noConversion"/>
  </si>
  <si>
    <t>개장</t>
    <phoneticPr fontId="2" type="noConversion"/>
  </si>
  <si>
    <t>아크로열</t>
    <phoneticPr fontId="2" type="noConversion"/>
  </si>
  <si>
    <t>O</t>
    <phoneticPr fontId="2" type="noConversion"/>
  </si>
  <si>
    <t>O</t>
    <phoneticPr fontId="2" type="noConversion"/>
  </si>
  <si>
    <t>조빌</t>
    <phoneticPr fontId="2" type="noConversion"/>
  </si>
  <si>
    <t>중형</t>
    <phoneticPr fontId="2" type="noConversion"/>
  </si>
  <si>
    <t>크로낭</t>
    <phoneticPr fontId="2" type="noConversion"/>
  </si>
  <si>
    <t>크로낭</t>
    <phoneticPr fontId="2" type="noConversion"/>
  </si>
  <si>
    <t>개량</t>
    <phoneticPr fontId="2" type="noConversion"/>
  </si>
  <si>
    <t>신형</t>
    <phoneticPr fontId="2" type="noConversion"/>
  </si>
  <si>
    <t>노젓(연성)</t>
    <phoneticPr fontId="2" type="noConversion"/>
  </si>
  <si>
    <t>노젓(비연성)</t>
    <phoneticPr fontId="2" type="noConversion"/>
  </si>
  <si>
    <t>개삼판</t>
    <phoneticPr fontId="2" type="noConversion"/>
  </si>
  <si>
    <t>원붉판</t>
    <phoneticPr fontId="2" type="noConversion"/>
  </si>
  <si>
    <t>미변성장갑갯수
풀변성장갑갯수
가속 강화</t>
    <phoneticPr fontId="2" type="noConversion"/>
  </si>
  <si>
    <t>아이언 사이즈</t>
    <phoneticPr fontId="2" type="noConversion"/>
  </si>
  <si>
    <t>개량형</t>
    <phoneticPr fontId="2" type="noConversion"/>
  </si>
  <si>
    <t>O</t>
    <phoneticPr fontId="2" type="noConversion"/>
  </si>
  <si>
    <t>제례식</t>
    <phoneticPr fontId="2" type="noConversion"/>
  </si>
  <si>
    <t>명품</t>
    <phoneticPr fontId="2" type="noConversion"/>
  </si>
  <si>
    <t>특수</t>
    <phoneticPr fontId="2" type="noConversion"/>
  </si>
  <si>
    <t>신형</t>
    <phoneticPr fontId="2" type="noConversion"/>
  </si>
  <si>
    <t>아크로열</t>
    <phoneticPr fontId="2" type="noConversion"/>
  </si>
  <si>
    <t>개량</t>
    <phoneticPr fontId="2" type="noConversion"/>
  </si>
  <si>
    <t>아크로열</t>
    <phoneticPr fontId="2" type="noConversion"/>
  </si>
  <si>
    <t>뱅가드</t>
    <phoneticPr fontId="2" type="noConversion"/>
  </si>
  <si>
    <t>로얄 소버린</t>
    <phoneticPr fontId="2" type="noConversion"/>
  </si>
  <si>
    <t>개량형</t>
    <phoneticPr fontId="2" type="noConversion"/>
  </si>
  <si>
    <t>제례식</t>
    <phoneticPr fontId="2" type="noConversion"/>
  </si>
  <si>
    <t>특수</t>
    <phoneticPr fontId="2" type="noConversion"/>
  </si>
  <si>
    <t>O</t>
    <phoneticPr fontId="2" type="noConversion"/>
  </si>
  <si>
    <t>신형</t>
    <phoneticPr fontId="2" type="noConversion"/>
  </si>
  <si>
    <t>O</t>
    <phoneticPr fontId="2" type="noConversion"/>
  </si>
  <si>
    <t>의전용</t>
    <phoneticPr fontId="2" type="noConversion"/>
  </si>
  <si>
    <t>명품</t>
    <phoneticPr fontId="2" type="noConversion"/>
  </si>
  <si>
    <t>산티시마 트리니다</t>
    <phoneticPr fontId="2" type="noConversion"/>
  </si>
  <si>
    <t>개량</t>
    <phoneticPr fontId="2" type="noConversion"/>
  </si>
  <si>
    <t>신형</t>
    <phoneticPr fontId="2" type="noConversion"/>
  </si>
  <si>
    <t>개장</t>
    <phoneticPr fontId="2" type="noConversion"/>
  </si>
  <si>
    <t>세인트 로렌스</t>
    <phoneticPr fontId="2" type="noConversion"/>
  </si>
  <si>
    <t>신형</t>
    <phoneticPr fontId="2" type="noConversion"/>
  </si>
  <si>
    <t>개조</t>
    <phoneticPr fontId="2" type="noConversion"/>
  </si>
  <si>
    <t>특제</t>
    <phoneticPr fontId="2" type="noConversion"/>
  </si>
  <si>
    <t>O</t>
    <phoneticPr fontId="2" type="noConversion"/>
  </si>
  <si>
    <t>O</t>
    <phoneticPr fontId="2" type="noConversion"/>
  </si>
  <si>
    <t>도팽 로얄</t>
    <phoneticPr fontId="2" type="noConversion"/>
  </si>
  <si>
    <t>개조</t>
    <phoneticPr fontId="2" type="noConversion"/>
  </si>
  <si>
    <t>O</t>
    <phoneticPr fontId="2" type="noConversion"/>
  </si>
  <si>
    <t>갤리</t>
    <phoneticPr fontId="2" type="noConversion"/>
  </si>
  <si>
    <t>웨이더</t>
    <phoneticPr fontId="2" type="noConversion"/>
  </si>
  <si>
    <t>조빌</t>
    <phoneticPr fontId="2" type="noConversion"/>
  </si>
  <si>
    <t>캐쉬</t>
    <phoneticPr fontId="2" type="noConversion"/>
  </si>
  <si>
    <t>마르코 폴로</t>
    <phoneticPr fontId="2" type="noConversion"/>
  </si>
  <si>
    <t>Made by Pilgrim, 28 May, 2020
updated 26 Jan, 2021</t>
    <phoneticPr fontId="2" type="noConversion"/>
  </si>
  <si>
    <t xml:space="preserve">     25적다 (체크해제=25적업)                           급가속
     모험가 직업                                               증기기관
     해역조사                                                
※노젓기 사용 시 연성 여부 (둘 중 하나만 체크)
     노젓기(연성)          노젓기(비연성)
※미변성장갑 종류 (둘 중 하나만 체크)
     개량삼나무판(장갑+2)        원양 항해용 붉은 소나무판(장갑+5) </t>
    <phoneticPr fontId="2" type="noConversion"/>
  </si>
  <si>
    <t>신형</t>
    <phoneticPr fontId="2" type="noConversion"/>
  </si>
  <si>
    <t>2티어</t>
    <phoneticPr fontId="2" type="noConversion"/>
  </si>
  <si>
    <t>항해성능(돛)</t>
    <phoneticPr fontId="2" type="noConversion"/>
  </si>
  <si>
    <t>3티어</t>
    <phoneticPr fontId="2" type="noConversion"/>
  </si>
  <si>
    <t>2.2티어</t>
    <phoneticPr fontId="2" type="noConversion"/>
  </si>
  <si>
    <t>조빌</t>
    <phoneticPr fontId="2" type="noConversion"/>
  </si>
  <si>
    <t>교역</t>
    <phoneticPr fontId="2" type="noConversion"/>
  </si>
  <si>
    <t>롱쉽</t>
    <phoneticPr fontId="2" type="noConversion"/>
  </si>
  <si>
    <t>급슥식</t>
    <phoneticPr fontId="2" type="noConversion"/>
  </si>
  <si>
    <t>초계형</t>
    <phoneticPr fontId="2" type="noConversion"/>
  </si>
  <si>
    <t>1티어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</si>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</sst>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9"/>
      <name val="맑은 고딕"/>
      <family val="3"/>
      <charset val="129"/>
      <scheme val="minor"/>
    </font>
    <font>
      <b/>
      <sz val="9"/>
      <color rgb="FFFFC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 wrapText="1"/>
    </xf>
    <xf numFmtId="0" fontId="8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0" xfId="0" applyFont="1">
      <alignment vertical="center"/>
    </xf>
    <xf numFmtId="0" fontId="13" fillId="0" borderId="6" xfId="0" applyFont="1" applyBorder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10" borderId="12" xfId="0" applyFill="1" applyBorder="1" applyAlignment="1">
      <alignment horizontal="right" vertical="center"/>
    </xf>
    <xf numFmtId="0" fontId="0" fillId="10" borderId="13" xfId="0" applyFill="1" applyBorder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0" fillId="13" borderId="14" xfId="0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13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13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13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0" borderId="17" xfId="0" applyFill="1" applyBorder="1" applyAlignment="1">
      <alignment horizontal="right" vertical="center"/>
    </xf>
    <xf numFmtId="0" fontId="0" fillId="10" borderId="18" xfId="0" applyFill="1" applyBorder="1">
      <alignment vertical="center"/>
    </xf>
    <xf numFmtId="0" fontId="0" fillId="10" borderId="19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>
      <alignment vertical="center"/>
    </xf>
    <xf numFmtId="0" fontId="4" fillId="10" borderId="18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0" fillId="10" borderId="9" xfId="0" applyFill="1" applyBorder="1" applyAlignment="1">
      <alignment horizontal="right" vertical="center"/>
    </xf>
    <xf numFmtId="0" fontId="0" fillId="10" borderId="10" xfId="0" applyFill="1" applyBorder="1">
      <alignment vertical="center"/>
    </xf>
    <xf numFmtId="0" fontId="0" fillId="10" borderId="1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>
      <alignment vertical="center"/>
    </xf>
    <xf numFmtId="0" fontId="4" fillId="10" borderId="10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14" borderId="23" xfId="0" applyFill="1" applyBorder="1" applyAlignment="1">
      <alignment horizontal="right" vertical="center"/>
    </xf>
    <xf numFmtId="0" fontId="0" fillId="14" borderId="24" xfId="0" applyFill="1" applyBorder="1">
      <alignment vertical="center"/>
    </xf>
    <xf numFmtId="0" fontId="0" fillId="14" borderId="25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/>
    </xf>
    <xf numFmtId="0" fontId="0" fillId="14" borderId="25" xfId="0" applyFill="1" applyBorder="1">
      <alignment vertical="center"/>
    </xf>
    <xf numFmtId="0" fontId="4" fillId="14" borderId="24" xfId="0" applyFont="1" applyFill="1" applyBorder="1">
      <alignment vertical="center"/>
    </xf>
    <xf numFmtId="0" fontId="4" fillId="14" borderId="25" xfId="0" applyFont="1" applyFill="1" applyBorder="1">
      <alignment vertical="center"/>
    </xf>
    <xf numFmtId="0" fontId="0" fillId="15" borderId="23" xfId="0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/>
    </xf>
    <xf numFmtId="0" fontId="0" fillId="15" borderId="25" xfId="0" applyFill="1" applyBorder="1">
      <alignment vertical="center"/>
    </xf>
    <xf numFmtId="0" fontId="4" fillId="15" borderId="24" xfId="0" applyFont="1" applyFill="1" applyBorder="1">
      <alignment vertical="center"/>
    </xf>
    <xf numFmtId="0" fontId="4" fillId="15" borderId="25" xfId="0" applyFont="1" applyFill="1" applyBorder="1">
      <alignment vertical="center"/>
    </xf>
    <xf numFmtId="0" fontId="0" fillId="8" borderId="25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11" borderId="12" xfId="0" applyFill="1" applyBorder="1" applyAlignment="1">
      <alignment horizontal="right" vertical="center"/>
    </xf>
    <xf numFmtId="0" fontId="0" fillId="11" borderId="13" xfId="0" applyFill="1" applyBorder="1">
      <alignment vertical="center"/>
    </xf>
    <xf numFmtId="0" fontId="0" fillId="11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1" borderId="14" xfId="0" applyFont="1" applyFill="1" applyBorder="1">
      <alignment vertical="center"/>
    </xf>
    <xf numFmtId="0" fontId="0" fillId="8" borderId="19" xfId="0" applyFill="1" applyBorder="1" applyAlignment="1">
      <alignment horizontal="center" vertical="center"/>
    </xf>
    <xf numFmtId="0" fontId="0" fillId="11" borderId="26" xfId="0" applyFill="1" applyBorder="1" applyAlignment="1">
      <alignment horizontal="right" vertical="center"/>
    </xf>
    <xf numFmtId="0" fontId="0" fillId="11" borderId="27" xfId="0" applyFill="1" applyBorder="1">
      <alignment vertical="center"/>
    </xf>
    <xf numFmtId="0" fontId="0" fillId="11" borderId="28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/>
    </xf>
    <xf numFmtId="0" fontId="0" fillId="11" borderId="28" xfId="0" applyFill="1" applyBorder="1">
      <alignment vertical="center"/>
    </xf>
    <xf numFmtId="0" fontId="4" fillId="11" borderId="27" xfId="0" applyFont="1" applyFill="1" applyBorder="1">
      <alignment vertical="center"/>
    </xf>
    <xf numFmtId="0" fontId="4" fillId="11" borderId="28" xfId="0" applyFont="1" applyFill="1" applyBorder="1">
      <alignment vertical="center"/>
    </xf>
    <xf numFmtId="0" fontId="0" fillId="11" borderId="29" xfId="0" applyFill="1" applyBorder="1" applyAlignment="1">
      <alignment horizontal="right" vertical="center"/>
    </xf>
    <xf numFmtId="0" fontId="0" fillId="11" borderId="30" xfId="0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4" fillId="11" borderId="30" xfId="0" applyFont="1" applyFill="1" applyBorder="1">
      <alignment vertical="center"/>
    </xf>
    <xf numFmtId="0" fontId="4" fillId="11" borderId="1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12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dho/498/183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BI323"/>
  <sheetViews>
    <sheetView tabSelected="1" zoomScale="85" zoomScaleNormal="85" workbookViewId="0">
      <pane ySplit="4" topLeftCell="A5" activePane="bottomLeft" state="frozen"/>
      <selection pane="bottomLeft" activeCell="F20" sqref="F20"/>
    </sheetView>
  </sheetViews>
  <sheetFormatPr defaultRowHeight="16.5"/>
  <cols>
    <col min="1" max="1" width="6.25" style="35" customWidth="1"/>
    <col min="2" max="2" width="23.5" style="2" customWidth="1"/>
    <col min="3" max="3" width="15.875" style="23" customWidth="1"/>
    <col min="4" max="4" width="5.25" style="3" bestFit="1" customWidth="1"/>
    <col min="5" max="5" width="3.375" style="3" bestFit="1" customWidth="1"/>
    <col min="6" max="6" width="6" style="3" bestFit="1" customWidth="1"/>
    <col min="7" max="7" width="5.25" style="26" bestFit="1" customWidth="1"/>
    <col min="8" max="9" width="4.875" bestFit="1" customWidth="1"/>
    <col min="10" max="10" width="5.625" style="45" bestFit="1" customWidth="1"/>
    <col min="11" max="11" width="6.25" style="43" customWidth="1"/>
    <col min="12" max="12" width="4.875" style="23" bestFit="1" customWidth="1"/>
    <col min="13" max="13" width="15.375" customWidth="1"/>
    <col min="14" max="14" width="4.625" style="27" customWidth="1"/>
    <col min="15" max="16" width="4.625" style="3" customWidth="1"/>
    <col min="17" max="17" width="4.625" style="26" customWidth="1"/>
    <col min="18" max="20" width="4.625" style="3" customWidth="1"/>
    <col min="21" max="21" width="4.625" style="26" customWidth="1"/>
    <col min="22" max="24" width="4.625" style="3" customWidth="1"/>
    <col min="25" max="25" width="4.625" style="26" customWidth="1"/>
    <col min="26" max="28" width="4.625" style="3" customWidth="1"/>
    <col min="29" max="29" width="4.625" style="26" customWidth="1"/>
    <col min="30" max="32" width="4.625" style="3" customWidth="1"/>
    <col min="33" max="33" width="4.625" style="26" customWidth="1"/>
    <col min="34" max="34" width="4.625" style="3" customWidth="1"/>
    <col min="35" max="36" width="4.5" customWidth="1"/>
    <col min="37" max="39" width="3.5" customWidth="1"/>
    <col min="40" max="42" width="4.5" customWidth="1"/>
    <col min="43" max="43" width="5.5" customWidth="1"/>
    <col min="44" max="44" width="3.375" customWidth="1"/>
    <col min="45" max="45" width="5.5" customWidth="1"/>
    <col min="46" max="46" width="4.5" customWidth="1"/>
    <col min="47" max="47" width="5.5" customWidth="1"/>
    <col min="48" max="48" width="10.5" customWidth="1"/>
    <col min="49" max="52" width="3.625" customWidth="1"/>
    <col min="53" max="56" width="9" customWidth="1"/>
    <col min="57" max="57" width="11.5" customWidth="1"/>
    <col min="58" max="62" width="9" customWidth="1"/>
  </cols>
  <sheetData>
    <row r="1" spans="1:61" ht="39">
      <c r="A1" s="203" t="s">
        <v>299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4"/>
      <c r="BA1" t="b">
        <v>1</v>
      </c>
      <c r="BB1" t="b">
        <v>0</v>
      </c>
      <c r="BC1" t="b">
        <v>1</v>
      </c>
      <c r="BD1" t="b">
        <v>0</v>
      </c>
      <c r="BE1" t="b">
        <v>0</v>
      </c>
      <c r="BF1" t="b">
        <v>1</v>
      </c>
      <c r="BG1" t="b">
        <v>0</v>
      </c>
      <c r="BH1" t="b">
        <v>1</v>
      </c>
      <c r="BI1" t="b">
        <v>0</v>
      </c>
    </row>
    <row r="2" spans="1:61" ht="35.25" customHeight="1">
      <c r="A2" s="25"/>
      <c r="B2" s="194" t="s">
        <v>296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5"/>
      <c r="N2" s="25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1" t="s">
        <v>388</v>
      </c>
      <c r="AA2" s="192"/>
      <c r="AB2" s="192"/>
      <c r="AC2" s="192"/>
      <c r="AD2" s="192"/>
      <c r="AE2" s="192"/>
      <c r="AF2" s="192"/>
      <c r="AG2" s="192"/>
      <c r="AH2" s="4"/>
      <c r="BA2" t="s">
        <v>325</v>
      </c>
      <c r="BB2" t="s">
        <v>320</v>
      </c>
      <c r="BC2" t="s">
        <v>321</v>
      </c>
      <c r="BD2" t="s">
        <v>322</v>
      </c>
      <c r="BE2" s="49" t="s">
        <v>15</v>
      </c>
      <c r="BF2" t="s">
        <v>345</v>
      </c>
      <c r="BG2" t="s">
        <v>346</v>
      </c>
      <c r="BH2" t="s">
        <v>347</v>
      </c>
      <c r="BI2" t="s">
        <v>348</v>
      </c>
    </row>
    <row r="3" spans="1:61" ht="118.5" customHeight="1">
      <c r="A3" s="29"/>
      <c r="B3" s="29" t="s">
        <v>401</v>
      </c>
      <c r="C3" s="30"/>
      <c r="D3" s="193" t="s">
        <v>324</v>
      </c>
      <c r="E3" s="193"/>
      <c r="F3" s="193"/>
      <c r="G3" s="193"/>
      <c r="H3" s="193"/>
      <c r="I3" s="193"/>
      <c r="J3" s="193"/>
      <c r="K3" s="193"/>
      <c r="L3" s="193"/>
      <c r="M3" s="5"/>
      <c r="N3" s="195" t="s">
        <v>389</v>
      </c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7"/>
      <c r="AH3" s="1"/>
      <c r="AI3" s="189" t="s">
        <v>319</v>
      </c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98" t="s">
        <v>295</v>
      </c>
      <c r="AW3" s="198"/>
      <c r="AX3" s="198"/>
      <c r="AY3" s="198"/>
      <c r="AZ3" s="198"/>
      <c r="BA3" s="48"/>
      <c r="BB3" s="50"/>
      <c r="BC3" s="50"/>
      <c r="BD3" s="50"/>
      <c r="BE3" s="50"/>
    </row>
    <row r="4" spans="1:61" ht="99" customHeight="1">
      <c r="A4" s="31" t="s">
        <v>41</v>
      </c>
      <c r="B4" s="38" t="s">
        <v>298</v>
      </c>
      <c r="C4" s="39" t="s">
        <v>297</v>
      </c>
      <c r="D4" s="31" t="s">
        <v>292</v>
      </c>
      <c r="E4" s="31" t="s">
        <v>61</v>
      </c>
      <c r="F4" s="31" t="s">
        <v>62</v>
      </c>
      <c r="G4" s="31" t="s">
        <v>40</v>
      </c>
      <c r="H4" s="32" t="s">
        <v>271</v>
      </c>
      <c r="I4" s="32" t="s">
        <v>272</v>
      </c>
      <c r="J4" s="32" t="s">
        <v>273</v>
      </c>
      <c r="K4" s="33" t="s">
        <v>290</v>
      </c>
      <c r="L4" s="33" t="s">
        <v>291</v>
      </c>
      <c r="M4" s="22" t="s">
        <v>349</v>
      </c>
      <c r="N4" s="11" t="s">
        <v>21</v>
      </c>
      <c r="O4" s="12" t="s">
        <v>22</v>
      </c>
      <c r="P4" s="12" t="s">
        <v>23</v>
      </c>
      <c r="Q4" s="13" t="s">
        <v>24</v>
      </c>
      <c r="R4" s="14" t="s">
        <v>25</v>
      </c>
      <c r="S4" s="14" t="s">
        <v>323</v>
      </c>
      <c r="T4" s="14" t="s">
        <v>26</v>
      </c>
      <c r="U4" s="15" t="s">
        <v>27</v>
      </c>
      <c r="V4" s="16" t="s">
        <v>28</v>
      </c>
      <c r="W4" s="16" t="s">
        <v>29</v>
      </c>
      <c r="X4" s="16" t="s">
        <v>30</v>
      </c>
      <c r="Y4" s="17" t="s">
        <v>31</v>
      </c>
      <c r="Z4" s="18" t="s">
        <v>32</v>
      </c>
      <c r="AA4" s="18" t="s">
        <v>33</v>
      </c>
      <c r="AB4" s="18" t="s">
        <v>34</v>
      </c>
      <c r="AC4" s="19" t="s">
        <v>35</v>
      </c>
      <c r="AD4" s="20" t="s">
        <v>36</v>
      </c>
      <c r="AE4" s="20" t="s">
        <v>37</v>
      </c>
      <c r="AF4" s="20" t="s">
        <v>38</v>
      </c>
      <c r="AG4" s="21" t="s">
        <v>39</v>
      </c>
      <c r="AH4" s="1"/>
      <c r="AI4" s="1" t="s">
        <v>274</v>
      </c>
      <c r="AJ4" s="1" t="s">
        <v>275</v>
      </c>
      <c r="AK4" s="1" t="s">
        <v>276</v>
      </c>
      <c r="AL4" s="170" t="s">
        <v>277</v>
      </c>
      <c r="AM4" s="171" t="s">
        <v>278</v>
      </c>
      <c r="AN4" s="1" t="s">
        <v>279</v>
      </c>
      <c r="AO4" s="1" t="s">
        <v>280</v>
      </c>
      <c r="AP4" s="1" t="s">
        <v>281</v>
      </c>
      <c r="AQ4" s="1" t="s">
        <v>282</v>
      </c>
      <c r="AR4" s="1" t="s">
        <v>283</v>
      </c>
      <c r="AS4" s="1" t="s">
        <v>285</v>
      </c>
      <c r="AT4" s="1" t="s">
        <v>284</v>
      </c>
      <c r="AU4" s="1" t="s">
        <v>293</v>
      </c>
      <c r="AV4" s="36" t="s">
        <v>294</v>
      </c>
      <c r="AW4" s="1" t="s">
        <v>286</v>
      </c>
      <c r="AX4" s="1" t="s">
        <v>287</v>
      </c>
      <c r="AY4" s="1" t="s">
        <v>288</v>
      </c>
      <c r="AZ4" s="1" t="s">
        <v>289</v>
      </c>
      <c r="BB4" s="189"/>
      <c r="BC4" s="189"/>
      <c r="BD4" s="189"/>
      <c r="BE4" s="189"/>
    </row>
    <row r="5" spans="1:61" s="6" customFormat="1">
      <c r="A5" s="35"/>
      <c r="B5" s="7" t="s">
        <v>229</v>
      </c>
      <c r="C5" s="23" t="s">
        <v>228</v>
      </c>
      <c r="D5" s="8" t="s">
        <v>1</v>
      </c>
      <c r="E5" s="8" t="s">
        <v>231</v>
      </c>
      <c r="F5" s="9" t="s">
        <v>232</v>
      </c>
      <c r="G5" s="26" t="s">
        <v>12</v>
      </c>
      <c r="H5" s="6">
        <f>ROUNDDOWN(AI5*1.05,0)+INDEX(Sheet2!$B$2:'Sheet2'!$B$5,MATCH(G5,Sheet2!$A$2:'Sheet2'!$A$5,0),0)+34*AR5-ROUNDUP(IF($BA$1=TRUE,AT5,AU5)/10,0)</f>
        <v>519</v>
      </c>
      <c r="I5" s="6">
        <f>ROUNDDOWN(AJ5*1.05,0)+INDEX(Sheet2!$B$2:'Sheet2'!$B$5,MATCH(G5,Sheet2!$A$2:'Sheet2'!$A$5,0),0)+34*AR5-ROUNDUP(IF($BA$1=TRUE,AT5,AU5)/10,0)</f>
        <v>309</v>
      </c>
      <c r="J5" s="45">
        <f t="shared" ref="J5:J24" si="0">H5+I5</f>
        <v>828</v>
      </c>
      <c r="K5" s="42">
        <f>AU5-ROUNDDOWN(AP5/2,0)-ROUNDDOWN(MAX(AO5*1.2,AN5*0.5),0)+INDEX(Sheet2!$C$2:'Sheet2'!$C$5,MATCH(G5,Sheet2!$A$2:'Sheet2'!$A$5,0),0)</f>
        <v>490</v>
      </c>
      <c r="L5" s="28">
        <f t="shared" ref="L5:L24" si="1">AT5-ROUNDDOWN(AP5/2,0)-ROUNDDOWN(MAX(AO5*1.2,AN5*0.5),0)</f>
        <v>191</v>
      </c>
      <c r="M5" s="140">
        <f t="shared" ref="M5:M8" si="2">H5*3+I5</f>
        <v>1866</v>
      </c>
      <c r="N5" s="27">
        <f>AV5+IF($F5="범선",IF($BE$1=TRUE,INDEX(Sheet2!$H$2:'Sheet2'!$H$45,MATCH(AV5,Sheet2!$G$2:'Sheet2'!$G$45,0),0)),IF($BF$1=TRUE,INDEX(Sheet2!$I$2:'Sheet2'!$I$45,MATCH(AV5,Sheet2!$G$2:'Sheet2'!$G$45,0)),IF($BG$1=TRUE,INDEX(Sheet2!$H$2:'Sheet2'!$H$45,MATCH(AV5,Sheet2!$G$2:'Sheet2'!$G$45,0)),0)))+IF($BC$1=TRUE,2,0)</f>
        <v>39</v>
      </c>
      <c r="O5" s="8">
        <f t="shared" ref="O5:O24" si="3">N5+3</f>
        <v>42</v>
      </c>
      <c r="P5" s="8">
        <f t="shared" ref="P5:P24" si="4">N5+6</f>
        <v>45</v>
      </c>
      <c r="Q5" s="26">
        <f t="shared" ref="Q5:Q24" si="5">N5+9</f>
        <v>48</v>
      </c>
      <c r="R5" s="8">
        <f>AW5+IF($F5="범선",IF($BE$1=TRUE,INDEX(Sheet2!$H$2:'Sheet2'!$H$45,MATCH(AW5,Sheet2!$G$2:'Sheet2'!$G$45,0),0)),IF($BF$1=TRUE,INDEX(Sheet2!$I$2:'Sheet2'!$I$45,MATCH(AW5,Sheet2!$G$2:'Sheet2'!$G$45,0)),IF($BG$1=TRUE,INDEX(Sheet2!$H$2:'Sheet2'!$H$45,MATCH(AW5,Sheet2!$G$2:'Sheet2'!$G$45,0)),0)))+IF($BC$1=TRUE,2,0)</f>
        <v>41</v>
      </c>
      <c r="S5" s="8">
        <f t="shared" ref="S5:S24" si="6">R5+3.5</f>
        <v>44.5</v>
      </c>
      <c r="T5" s="8">
        <f t="shared" ref="T5:T24" si="7">R5+6.5</f>
        <v>47.5</v>
      </c>
      <c r="U5" s="26">
        <f t="shared" ref="U5:U24" si="8">R5+9.5</f>
        <v>50.5</v>
      </c>
      <c r="V5" s="8">
        <f>AX5+IF($F5="범선",IF($BE$1=TRUE,INDEX(Sheet2!$H$2:'Sheet2'!$H$45,MATCH(AX5,Sheet2!$G$2:'Sheet2'!$G$45,0),0)),IF($BF$1=TRUE,INDEX(Sheet2!$I$2:'Sheet2'!$I$45,MATCH(AX5,Sheet2!$G$2:'Sheet2'!$G$45,0)),IF($BG$1=TRUE,INDEX(Sheet2!$H$2:'Sheet2'!$H$45,MATCH(AX5,Sheet2!$G$2:'Sheet2'!$G$45,0)),0)))+IF($BC$1=TRUE,2,0)</f>
        <v>47</v>
      </c>
      <c r="W5" s="8">
        <f t="shared" ref="W5:W24" si="9">V5+3.5</f>
        <v>50.5</v>
      </c>
      <c r="X5" s="8">
        <f t="shared" ref="X5:X24" si="10">V5+6.5</f>
        <v>53.5</v>
      </c>
      <c r="Y5" s="26">
        <f t="shared" ref="Y5:Y24" si="11">V5+9.5</f>
        <v>56.5</v>
      </c>
      <c r="Z5" s="8">
        <f>AY5+IF($F5="범선",IF($BE$1=TRUE,INDEX(Sheet2!$H$2:'Sheet2'!$H$45,MATCH(AY5,Sheet2!$G$2:'Sheet2'!$G$45,0),0)),IF($BF$1=TRUE,INDEX(Sheet2!$I$2:'Sheet2'!$I$45,MATCH(AY5,Sheet2!$G$2:'Sheet2'!$G$45,0)),IF($BG$1=TRUE,INDEX(Sheet2!$H$2:'Sheet2'!$H$45,MATCH(AY5,Sheet2!$G$2:'Sheet2'!$G$45,0)),0)))+IF($BC$1=TRUE,2,0)</f>
        <v>55</v>
      </c>
      <c r="AA5" s="8">
        <f t="shared" ref="AA5:AA24" si="12">Z5+3.5</f>
        <v>58.5</v>
      </c>
      <c r="AB5" s="8">
        <f t="shared" ref="AB5:AB24" si="13">Z5+6.5</f>
        <v>61.5</v>
      </c>
      <c r="AC5" s="26">
        <f t="shared" ref="AC5:AC24" si="14">Z5+9.5</f>
        <v>64.5</v>
      </c>
      <c r="AD5" s="8">
        <f>AZ5+IF($F5="범선",IF($BE$1=TRUE,INDEX(Sheet2!$H$2:'Sheet2'!$H$45,MATCH(AZ5,Sheet2!$G$2:'Sheet2'!$G$45,0),0)),IF($BF$1=TRUE,INDEX(Sheet2!$I$2:'Sheet2'!$I$45,MATCH(AZ5,Sheet2!$G$2:'Sheet2'!$G$45,0)),IF($BG$1=TRUE,INDEX(Sheet2!$H$2:'Sheet2'!$H$45,MATCH(AZ5,Sheet2!$G$2:'Sheet2'!$G$45,0)),0)))+IF($BC$1=TRUE,2,0)</f>
        <v>63</v>
      </c>
      <c r="AE5" s="8">
        <f t="shared" ref="AE5:AE24" si="15">AD5+3.5</f>
        <v>66.5</v>
      </c>
      <c r="AF5" s="8">
        <f t="shared" ref="AF5:AF24" si="16">AD5+6.5</f>
        <v>69.5</v>
      </c>
      <c r="AG5" s="26">
        <f t="shared" ref="AG5:AG24" si="17">AD5+9.5</f>
        <v>72.5</v>
      </c>
      <c r="AH5" s="8"/>
      <c r="AI5" s="6">
        <v>300</v>
      </c>
      <c r="AJ5" s="6">
        <v>100</v>
      </c>
      <c r="AK5" s="6">
        <v>15</v>
      </c>
      <c r="AL5" s="27">
        <v>15</v>
      </c>
      <c r="AM5" s="166">
        <v>60</v>
      </c>
      <c r="AN5" s="10">
        <v>120</v>
      </c>
      <c r="AO5" s="6">
        <v>120</v>
      </c>
      <c r="AP5" s="10">
        <v>80</v>
      </c>
      <c r="AQ5" s="6">
        <v>300</v>
      </c>
      <c r="AR5" s="6">
        <v>3</v>
      </c>
      <c r="AS5" s="6">
        <f t="shared" ref="AS5:AS24" si="18">AN5+AP5+AQ5</f>
        <v>500</v>
      </c>
      <c r="AT5" s="6">
        <f t="shared" ref="AT5:AT24" si="19">ROUNDDOWN(AS5*0.75,0)</f>
        <v>375</v>
      </c>
      <c r="AU5" s="6">
        <f t="shared" ref="AU5:AU24" si="20">ROUNDDOWN(AS5*1.25,0)</f>
        <v>625</v>
      </c>
      <c r="AV5" s="6">
        <f t="shared" ref="AV5:AV27" si="21">ROUNDDOWN(($AM5-5)/5,0)-ROUNDDOWN(IF($BA$1=TRUE,$AT5,$AU5)/100,0)+IF($BB$1=TRUE,1,0)+IF($BD$1=TRUE,6,0)</f>
        <v>8</v>
      </c>
      <c r="AW5" s="6">
        <f t="shared" ref="AW5:AW27" si="22">ROUNDDOWN(($AM5-5+3*$BA$5)/5,0)-ROUNDDOWN(IF($BA$1=TRUE,$AT5,$AU5)/100,0)+IF($BB$1=TRUE,1,0)+IF($BD$1=TRUE,6,0)</f>
        <v>9</v>
      </c>
      <c r="AX5" s="6">
        <f t="shared" ref="AX5:AX27" si="23">ROUNDDOWN(($AM5-5+20*1+2*$BA$5)/5,0)-ROUNDDOWN(IF($BA$1=TRUE,$AT5,$AU5)/100,0)+IF($BB$1=TRUE,1,0)+IF($BD$1=TRUE,6,0)</f>
        <v>12</v>
      </c>
      <c r="AY5" s="6">
        <f t="shared" ref="AY5:AY27" si="24">ROUNDDOWN(($AM5-5+20*2+1*$BA$5)/5,0)-ROUNDDOWN(IF($BA$1=TRUE,$AT5,$AU5)/100,0)+IF($BB$1=TRUE,1,0)+IF($BD$1=TRUE,6,0)</f>
        <v>16</v>
      </c>
      <c r="AZ5" s="6">
        <f t="shared" ref="AZ5:AZ27" si="25">ROUNDDOWN(($AM5-5+60)/5,0)-ROUNDDOWN(IF($BA$1=TRUE,$AT5,$AU5)/100,0)+IF($BB$1=TRUE,1,0)+IF($BD$1=TRUE,6,0)</f>
        <v>20</v>
      </c>
      <c r="BA5" s="6">
        <f>IF($BH$1=TRUE,2,IF($BI$1=TRUE,5,0))</f>
        <v>2</v>
      </c>
    </row>
    <row r="6" spans="1:61" s="6" customFormat="1">
      <c r="A6" s="35"/>
      <c r="B6" s="51" t="s">
        <v>237</v>
      </c>
      <c r="C6" s="52" t="s">
        <v>236</v>
      </c>
      <c r="D6" s="53" t="s">
        <v>1</v>
      </c>
      <c r="E6" s="53" t="s">
        <v>235</v>
      </c>
      <c r="F6" s="54" t="s">
        <v>232</v>
      </c>
      <c r="G6" s="55" t="s">
        <v>12</v>
      </c>
      <c r="H6" s="56">
        <f>ROUNDDOWN(AI6*1.05,0)+INDEX(Sheet2!$B$2:'Sheet2'!$B$5,MATCH(G6,Sheet2!$A$2:'Sheet2'!$A$5,0),0)+34*AR6-ROUNDUP(IF($BA$1=TRUE,AT6,AU6)/10,0)</f>
        <v>504</v>
      </c>
      <c r="I6" s="56">
        <f>ROUNDDOWN(AJ6*1.05,0)+INDEX(Sheet2!$B$2:'Sheet2'!$B$5,MATCH(G6,Sheet2!$A$2:'Sheet2'!$A$5,0),0)+34*AR6-ROUNDUP(IF($BA$1=TRUE,AT6,AU6)/10,0)</f>
        <v>630</v>
      </c>
      <c r="J6" s="57">
        <f t="shared" si="0"/>
        <v>1134</v>
      </c>
      <c r="K6" s="58">
        <f>AU6-ROUNDDOWN(AP6/2,0)-ROUNDDOWN(MAX(AO6*1.2,AN6*0.5),0)+INDEX(Sheet2!$C$2:'Sheet2'!$C$5,MATCH(G6,Sheet2!$A$2:'Sheet2'!$A$5,0),0)</f>
        <v>788</v>
      </c>
      <c r="L6" s="52">
        <f t="shared" si="1"/>
        <v>376</v>
      </c>
      <c r="M6" s="140">
        <f t="shared" si="2"/>
        <v>2142</v>
      </c>
      <c r="N6" s="59">
        <f>AV6+IF($F6="범선",IF($BE$1=TRUE,INDEX(Sheet2!$H$2:'Sheet2'!$H$45,MATCH(AV6,Sheet2!$G$2:'Sheet2'!$G$45,0),0)),IF($BF$1=TRUE,INDEX(Sheet2!$I$2:'Sheet2'!$I$45,MATCH(AV6,Sheet2!$G$2:'Sheet2'!$G$45,0)),IF($BG$1=TRUE,INDEX(Sheet2!$H$2:'Sheet2'!$H$45,MATCH(AV6,Sheet2!$G$2:'Sheet2'!$G$45,0)),0)))+IF($BC$1=TRUE,2,0)</f>
        <v>35</v>
      </c>
      <c r="O6" s="53">
        <f t="shared" si="3"/>
        <v>38</v>
      </c>
      <c r="P6" s="53">
        <f t="shared" si="4"/>
        <v>41</v>
      </c>
      <c r="Q6" s="55">
        <f t="shared" si="5"/>
        <v>44</v>
      </c>
      <c r="R6" s="53">
        <f>AW6+IF($F6="범선",IF($BE$1=TRUE,INDEX(Sheet2!$H$2:'Sheet2'!$H$45,MATCH(AW6,Sheet2!$G$2:'Sheet2'!$G$45,0),0)),IF($BF$1=TRUE,INDEX(Sheet2!$I$2:'Sheet2'!$I$45,MATCH(AW6,Sheet2!$G$2:'Sheet2'!$G$45,0)),IF($BG$1=TRUE,INDEX(Sheet2!$H$2:'Sheet2'!$H$45,MATCH(AW6,Sheet2!$G$2:'Sheet2'!$G$45,0)),0)))+IF($BC$1=TRUE,2,0)</f>
        <v>37</v>
      </c>
      <c r="S6" s="53">
        <f t="shared" si="6"/>
        <v>40.5</v>
      </c>
      <c r="T6" s="53">
        <f t="shared" si="7"/>
        <v>43.5</v>
      </c>
      <c r="U6" s="55">
        <f t="shared" si="8"/>
        <v>46.5</v>
      </c>
      <c r="V6" s="53">
        <f>AX6+IF($F6="범선",IF($BE$1=TRUE,INDEX(Sheet2!$H$2:'Sheet2'!$H$45,MATCH(AX6,Sheet2!$G$2:'Sheet2'!$G$45,0),0)),IF($BF$1=TRUE,INDEX(Sheet2!$I$2:'Sheet2'!$I$45,MATCH(AX6,Sheet2!$G$2:'Sheet2'!$G$45,0)),IF($BG$1=TRUE,INDEX(Sheet2!$H$2:'Sheet2'!$H$45,MATCH(AX6,Sheet2!$G$2:'Sheet2'!$G$45,0)),0)))+IF($BC$1=TRUE,2,0)</f>
        <v>43</v>
      </c>
      <c r="W6" s="53">
        <f t="shared" si="9"/>
        <v>46.5</v>
      </c>
      <c r="X6" s="53">
        <f t="shared" si="10"/>
        <v>49.5</v>
      </c>
      <c r="Y6" s="55">
        <f t="shared" si="11"/>
        <v>52.5</v>
      </c>
      <c r="Z6" s="53">
        <f>AY6+IF($F6="범선",IF($BE$1=TRUE,INDEX(Sheet2!$H$2:'Sheet2'!$H$45,MATCH(AY6,Sheet2!$G$2:'Sheet2'!$G$45,0),0)),IF($BF$1=TRUE,INDEX(Sheet2!$I$2:'Sheet2'!$I$45,MATCH(AY6,Sheet2!$G$2:'Sheet2'!$G$45,0)),IF($BG$1=TRUE,INDEX(Sheet2!$H$2:'Sheet2'!$H$45,MATCH(AY6,Sheet2!$G$2:'Sheet2'!$G$45,0)),0)))+IF($BC$1=TRUE,2,0)</f>
        <v>51</v>
      </c>
      <c r="AA6" s="53">
        <f t="shared" si="12"/>
        <v>54.5</v>
      </c>
      <c r="AB6" s="53">
        <f t="shared" si="13"/>
        <v>57.5</v>
      </c>
      <c r="AC6" s="55">
        <f t="shared" si="14"/>
        <v>60.5</v>
      </c>
      <c r="AD6" s="53">
        <f>AZ6+IF($F6="범선",IF($BE$1=TRUE,INDEX(Sheet2!$H$2:'Sheet2'!$H$45,MATCH(AZ6,Sheet2!$G$2:'Sheet2'!$G$45,0),0)),IF($BF$1=TRUE,INDEX(Sheet2!$I$2:'Sheet2'!$I$45,MATCH(AZ6,Sheet2!$G$2:'Sheet2'!$G$45,0)),IF($BG$1=TRUE,INDEX(Sheet2!$H$2:'Sheet2'!$H$45,MATCH(AZ6,Sheet2!$G$2:'Sheet2'!$G$45,0)),0)))+IF($BC$1=TRUE,2,0)</f>
        <v>59</v>
      </c>
      <c r="AE6" s="53">
        <f t="shared" si="15"/>
        <v>62.5</v>
      </c>
      <c r="AF6" s="53">
        <f t="shared" si="16"/>
        <v>65.5</v>
      </c>
      <c r="AG6" s="55">
        <f t="shared" si="17"/>
        <v>68.5</v>
      </c>
      <c r="AH6" s="8"/>
      <c r="AI6" s="6">
        <v>270</v>
      </c>
      <c r="AJ6" s="6">
        <v>390</v>
      </c>
      <c r="AK6" s="6">
        <v>13</v>
      </c>
      <c r="AL6" s="27">
        <v>15</v>
      </c>
      <c r="AM6" s="166">
        <v>60</v>
      </c>
      <c r="AN6" s="6">
        <v>245</v>
      </c>
      <c r="AO6" s="6">
        <v>100</v>
      </c>
      <c r="AP6" s="6">
        <v>90</v>
      </c>
      <c r="AQ6" s="6">
        <v>390</v>
      </c>
      <c r="AR6" s="6">
        <v>4</v>
      </c>
      <c r="AS6" s="6">
        <f t="shared" si="18"/>
        <v>725</v>
      </c>
      <c r="AT6" s="6">
        <f t="shared" si="19"/>
        <v>543</v>
      </c>
      <c r="AU6" s="6">
        <f t="shared" si="20"/>
        <v>906</v>
      </c>
      <c r="AV6" s="6">
        <f t="shared" si="21"/>
        <v>6</v>
      </c>
      <c r="AW6" s="6">
        <f t="shared" si="22"/>
        <v>7</v>
      </c>
      <c r="AX6" s="6">
        <f t="shared" si="23"/>
        <v>10</v>
      </c>
      <c r="AY6" s="6">
        <f t="shared" si="24"/>
        <v>14</v>
      </c>
      <c r="AZ6" s="6">
        <f t="shared" si="25"/>
        <v>18</v>
      </c>
    </row>
    <row r="7" spans="1:61" s="6" customFormat="1">
      <c r="A7" s="35"/>
      <c r="B7" s="78" t="s">
        <v>65</v>
      </c>
      <c r="C7" s="79" t="s">
        <v>241</v>
      </c>
      <c r="D7" s="80" t="s">
        <v>1</v>
      </c>
      <c r="E7" s="80" t="s">
        <v>60</v>
      </c>
      <c r="F7" s="81" t="s">
        <v>232</v>
      </c>
      <c r="G7" s="82" t="s">
        <v>12</v>
      </c>
      <c r="H7" s="83">
        <f>ROUNDDOWN(AI7*1.05,0)+INDEX(Sheet2!$B$2:'Sheet2'!$B$5,MATCH(G7,Sheet2!$A$2:'Sheet2'!$A$5,0),0)+34*AR7-ROUNDUP(IF($BA$1=TRUE,AT7,AU7)/10,0)</f>
        <v>514</v>
      </c>
      <c r="I7" s="83">
        <f>ROUNDDOWN(AJ7*1.05,0)+INDEX(Sheet2!$B$2:'Sheet2'!$B$5,MATCH(G7,Sheet2!$A$2:'Sheet2'!$A$5,0),0)+34*AR7-ROUNDUP(IF($BA$1=TRUE,AT7,AU7)/10,0)</f>
        <v>420</v>
      </c>
      <c r="J7" s="84">
        <f t="shared" si="0"/>
        <v>934</v>
      </c>
      <c r="K7" s="85">
        <f>AU7-ROUNDDOWN(AP7/2,0)-ROUNDDOWN(MAX(AO7*1.2,AN7*0.5),0)+INDEX(Sheet2!$C$2:'Sheet2'!$C$5,MATCH(G7,Sheet2!$A$2:'Sheet2'!$A$5,0),0)</f>
        <v>749</v>
      </c>
      <c r="L7" s="79">
        <f t="shared" si="1"/>
        <v>350</v>
      </c>
      <c r="M7" s="149">
        <f t="shared" si="2"/>
        <v>1962</v>
      </c>
      <c r="N7" s="87">
        <f>AV7+IF($F7="범선",IF($BE$1=TRUE,INDEX(Sheet2!$H$2:'Sheet2'!$H$45,MATCH(AV7,Sheet2!$G$2:'Sheet2'!$G$45,0),0)),IF($BF$1=TRUE,INDEX(Sheet2!$I$2:'Sheet2'!$I$45,MATCH(AV7,Sheet2!$G$2:'Sheet2'!$G$45,0)),IF($BG$1=TRUE,INDEX(Sheet2!$H$2:'Sheet2'!$H$45,MATCH(AV7,Sheet2!$G$2:'Sheet2'!$G$45,0)),0)))+IF($BC$1=TRUE,2,0)</f>
        <v>33</v>
      </c>
      <c r="O7" s="80">
        <f t="shared" si="3"/>
        <v>36</v>
      </c>
      <c r="P7" s="80">
        <f t="shared" si="4"/>
        <v>39</v>
      </c>
      <c r="Q7" s="82">
        <f t="shared" si="5"/>
        <v>42</v>
      </c>
      <c r="R7" s="80">
        <f>AW7+IF($F7="범선",IF($BE$1=TRUE,INDEX(Sheet2!$H$2:'Sheet2'!$H$45,MATCH(AW7,Sheet2!$G$2:'Sheet2'!$G$45,0),0)),IF($BF$1=TRUE,INDEX(Sheet2!$I$2:'Sheet2'!$I$45,MATCH(AW7,Sheet2!$G$2:'Sheet2'!$G$45,0)),IF($BG$1=TRUE,INDEX(Sheet2!$H$2:'Sheet2'!$H$45,MATCH(AW7,Sheet2!$G$2:'Sheet2'!$G$45,0)),0)))+IF($BC$1=TRUE,2,0)</f>
        <v>35</v>
      </c>
      <c r="S7" s="80">
        <f t="shared" si="6"/>
        <v>38.5</v>
      </c>
      <c r="T7" s="80">
        <f t="shared" si="7"/>
        <v>41.5</v>
      </c>
      <c r="U7" s="82">
        <f t="shared" si="8"/>
        <v>44.5</v>
      </c>
      <c r="V7" s="80">
        <f>AX7+IF($F7="범선",IF($BE$1=TRUE,INDEX(Sheet2!$H$2:'Sheet2'!$H$45,MATCH(AX7,Sheet2!$G$2:'Sheet2'!$G$45,0),0)),IF($BF$1=TRUE,INDEX(Sheet2!$I$2:'Sheet2'!$I$45,MATCH(AX7,Sheet2!$G$2:'Sheet2'!$G$45,0)),IF($BG$1=TRUE,INDEX(Sheet2!$H$2:'Sheet2'!$H$45,MATCH(AX7,Sheet2!$G$2:'Sheet2'!$G$45,0)),0)))+IF($BC$1=TRUE,2,0)</f>
        <v>43</v>
      </c>
      <c r="W7" s="80">
        <f t="shared" si="9"/>
        <v>46.5</v>
      </c>
      <c r="X7" s="80">
        <f t="shared" si="10"/>
        <v>49.5</v>
      </c>
      <c r="Y7" s="82">
        <f t="shared" si="11"/>
        <v>52.5</v>
      </c>
      <c r="Z7" s="80">
        <f>AY7+IF($F7="범선",IF($BE$1=TRUE,INDEX(Sheet2!$H$2:'Sheet2'!$H$45,MATCH(AY7,Sheet2!$G$2:'Sheet2'!$G$45,0),0)),IF($BF$1=TRUE,INDEX(Sheet2!$I$2:'Sheet2'!$I$45,MATCH(AY7,Sheet2!$G$2:'Sheet2'!$G$45,0)),IF($BG$1=TRUE,INDEX(Sheet2!$H$2:'Sheet2'!$H$45,MATCH(AY7,Sheet2!$G$2:'Sheet2'!$G$45,0)),0)))+IF($BC$1=TRUE,2,0)</f>
        <v>51</v>
      </c>
      <c r="AA7" s="80">
        <f t="shared" si="12"/>
        <v>54.5</v>
      </c>
      <c r="AB7" s="80">
        <f t="shared" si="13"/>
        <v>57.5</v>
      </c>
      <c r="AC7" s="82">
        <f t="shared" si="14"/>
        <v>60.5</v>
      </c>
      <c r="AD7" s="80">
        <f>AZ7+IF($F7="범선",IF($BE$1=TRUE,INDEX(Sheet2!$H$2:'Sheet2'!$H$45,MATCH(AZ7,Sheet2!$G$2:'Sheet2'!$G$45,0),0)),IF($BF$1=TRUE,INDEX(Sheet2!$I$2:'Sheet2'!$I$45,MATCH(AZ7,Sheet2!$G$2:'Sheet2'!$G$45,0)),IF($BG$1=TRUE,INDEX(Sheet2!$H$2:'Sheet2'!$H$45,MATCH(AZ7,Sheet2!$G$2:'Sheet2'!$G$45,0)),0)))+IF($BC$1=TRUE,2,0)</f>
        <v>57</v>
      </c>
      <c r="AE7" s="80">
        <f t="shared" si="15"/>
        <v>60.5</v>
      </c>
      <c r="AF7" s="80">
        <f t="shared" si="16"/>
        <v>63.5</v>
      </c>
      <c r="AG7" s="82">
        <f t="shared" si="17"/>
        <v>66.5</v>
      </c>
      <c r="AH7" s="8"/>
      <c r="AI7" s="6">
        <v>310</v>
      </c>
      <c r="AJ7" s="6">
        <v>220</v>
      </c>
      <c r="AK7" s="6">
        <v>13</v>
      </c>
      <c r="AL7" s="27">
        <v>15</v>
      </c>
      <c r="AM7" s="166">
        <v>58</v>
      </c>
      <c r="AN7" s="6">
        <v>230</v>
      </c>
      <c r="AO7" s="6">
        <v>100</v>
      </c>
      <c r="AP7" s="6">
        <v>110</v>
      </c>
      <c r="AQ7" s="6">
        <v>360</v>
      </c>
      <c r="AR7" s="6">
        <v>3</v>
      </c>
      <c r="AS7" s="6">
        <f t="shared" si="18"/>
        <v>700</v>
      </c>
      <c r="AT7" s="6">
        <f t="shared" si="19"/>
        <v>525</v>
      </c>
      <c r="AU7" s="6">
        <f t="shared" si="20"/>
        <v>875</v>
      </c>
      <c r="AV7" s="6">
        <f t="shared" si="21"/>
        <v>5</v>
      </c>
      <c r="AW7" s="6">
        <f t="shared" si="22"/>
        <v>6</v>
      </c>
      <c r="AX7" s="6">
        <f t="shared" si="23"/>
        <v>10</v>
      </c>
      <c r="AY7" s="6">
        <f t="shared" si="24"/>
        <v>14</v>
      </c>
      <c r="AZ7" s="6">
        <f t="shared" si="25"/>
        <v>17</v>
      </c>
    </row>
    <row r="8" spans="1:61" s="6" customFormat="1">
      <c r="A8" s="204" t="s">
        <v>400</v>
      </c>
      <c r="B8" s="150" t="s">
        <v>75</v>
      </c>
      <c r="C8" s="151" t="s">
        <v>241</v>
      </c>
      <c r="D8" s="152" t="s">
        <v>1</v>
      </c>
      <c r="E8" s="152" t="s">
        <v>107</v>
      </c>
      <c r="F8" s="153" t="s">
        <v>232</v>
      </c>
      <c r="G8" s="154" t="s">
        <v>12</v>
      </c>
      <c r="H8" s="155">
        <f>ROUNDDOWN(AI8*1.05,0)+INDEX(Sheet2!$B$2:'Sheet2'!$B$5,MATCH(G8,Sheet2!$A$2:'Sheet2'!$A$5,0),0)+34*AR8-ROUNDUP(IF($BA$1=TRUE,AT8,AU8)/10,0)</f>
        <v>498</v>
      </c>
      <c r="I8" s="155">
        <f>ROUNDDOWN(AJ8*1.05,0)+INDEX(Sheet2!$B$2:'Sheet2'!$B$5,MATCH(G8,Sheet2!$A$2:'Sheet2'!$A$5,0),0)+34*AR8-ROUNDUP(IF($BA$1=TRUE,AT8,AU8)/10,0)</f>
        <v>399</v>
      </c>
      <c r="J8" s="156">
        <f t="shared" si="0"/>
        <v>897</v>
      </c>
      <c r="K8" s="157">
        <f>AU8-ROUNDDOWN(AP8/2,0)-ROUNDDOWN(MAX(AO8*1.2,AN8*0.5),0)+INDEX(Sheet2!$C$2:'Sheet2'!$C$5,MATCH(G8,Sheet2!$A$2:'Sheet2'!$A$5,0),0)</f>
        <v>752</v>
      </c>
      <c r="L8" s="151">
        <f t="shared" si="1"/>
        <v>356</v>
      </c>
      <c r="M8" s="154">
        <f t="shared" si="2"/>
        <v>1893</v>
      </c>
      <c r="N8" s="87">
        <f>AV8+IF($F8="범선",IF($BE$1=TRUE,INDEX(Sheet2!$H$2:'Sheet2'!$H$45,MATCH(AV8,Sheet2!$G$2:'Sheet2'!$G$45,0),0)),IF($BF$1=TRUE,INDEX(Sheet2!$I$2:'Sheet2'!$I$45,MATCH(AV8,Sheet2!$G$2:'Sheet2'!$G$45,0)),IF($BG$1=TRUE,INDEX(Sheet2!$H$2:'Sheet2'!$H$45,MATCH(AV8,Sheet2!$G$2:'Sheet2'!$G$45,0)),0)))+IF($BC$1=TRUE,2,0)</f>
        <v>33</v>
      </c>
      <c r="O8" s="80">
        <f t="shared" si="3"/>
        <v>36</v>
      </c>
      <c r="P8" s="80">
        <f t="shared" si="4"/>
        <v>39</v>
      </c>
      <c r="Q8" s="82">
        <f t="shared" si="5"/>
        <v>42</v>
      </c>
      <c r="R8" s="80">
        <f>AW8+IF($F8="범선",IF($BE$1=TRUE,INDEX(Sheet2!$H$2:'Sheet2'!$H$45,MATCH(AW8,Sheet2!$G$2:'Sheet2'!$G$45,0),0)),IF($BF$1=TRUE,INDEX(Sheet2!$I$2:'Sheet2'!$I$45,MATCH(AW8,Sheet2!$G$2:'Sheet2'!$G$45,0)),IF($BG$1=TRUE,INDEX(Sheet2!$H$2:'Sheet2'!$H$45,MATCH(AW8,Sheet2!$G$2:'Sheet2'!$G$45,0)),0)))+IF($BC$1=TRUE,2,0)</f>
        <v>35</v>
      </c>
      <c r="S8" s="80">
        <f t="shared" si="6"/>
        <v>38.5</v>
      </c>
      <c r="T8" s="80">
        <f t="shared" si="7"/>
        <v>41.5</v>
      </c>
      <c r="U8" s="82">
        <f t="shared" si="8"/>
        <v>44.5</v>
      </c>
      <c r="V8" s="80">
        <f>AX8+IF($F8="범선",IF($BE$1=TRUE,INDEX(Sheet2!$H$2:'Sheet2'!$H$45,MATCH(AX8,Sheet2!$G$2:'Sheet2'!$G$45,0),0)),IF($BF$1=TRUE,INDEX(Sheet2!$I$2:'Sheet2'!$I$45,MATCH(AX8,Sheet2!$G$2:'Sheet2'!$G$45,0)),IF($BG$1=TRUE,INDEX(Sheet2!$H$2:'Sheet2'!$H$45,MATCH(AX8,Sheet2!$G$2:'Sheet2'!$G$45,0)),0)))+IF($BC$1=TRUE,2,0)</f>
        <v>41</v>
      </c>
      <c r="W8" s="80">
        <f t="shared" si="9"/>
        <v>44.5</v>
      </c>
      <c r="X8" s="80">
        <f t="shared" si="10"/>
        <v>47.5</v>
      </c>
      <c r="Y8" s="82">
        <f t="shared" si="11"/>
        <v>50.5</v>
      </c>
      <c r="Z8" s="80">
        <f>AY8+IF($F8="범선",IF($BE$1=TRUE,INDEX(Sheet2!$H$2:'Sheet2'!$H$45,MATCH(AY8,Sheet2!$G$2:'Sheet2'!$G$45,0),0)),IF($BF$1=TRUE,INDEX(Sheet2!$I$2:'Sheet2'!$I$45,MATCH(AY8,Sheet2!$G$2:'Sheet2'!$G$45,0)),IF($BG$1=TRUE,INDEX(Sheet2!$H$2:'Sheet2'!$H$45,MATCH(AY8,Sheet2!$G$2:'Sheet2'!$G$45,0)),0)))+IF($BC$1=TRUE,2,0)</f>
        <v>49</v>
      </c>
      <c r="AA8" s="80">
        <f t="shared" si="12"/>
        <v>52.5</v>
      </c>
      <c r="AB8" s="80">
        <f t="shared" si="13"/>
        <v>55.5</v>
      </c>
      <c r="AC8" s="82">
        <f t="shared" si="14"/>
        <v>58.5</v>
      </c>
      <c r="AD8" s="80">
        <f>AZ8+IF($F8="범선",IF($BE$1=TRUE,INDEX(Sheet2!$H$2:'Sheet2'!$H$45,MATCH(AZ8,Sheet2!$G$2:'Sheet2'!$G$45,0),0)),IF($BF$1=TRUE,INDEX(Sheet2!$I$2:'Sheet2'!$I$45,MATCH(AZ8,Sheet2!$G$2:'Sheet2'!$G$45,0)),IF($BG$1=TRUE,INDEX(Sheet2!$H$2:'Sheet2'!$H$45,MATCH(AZ8,Sheet2!$G$2:'Sheet2'!$G$45,0)),0)))+IF($BC$1=TRUE,2,0)</f>
        <v>57</v>
      </c>
      <c r="AE8" s="80">
        <f t="shared" si="15"/>
        <v>60.5</v>
      </c>
      <c r="AF8" s="80">
        <f t="shared" si="16"/>
        <v>63.5</v>
      </c>
      <c r="AG8" s="82">
        <f t="shared" si="17"/>
        <v>66.5</v>
      </c>
      <c r="AH8" s="8"/>
      <c r="AI8" s="6">
        <v>295</v>
      </c>
      <c r="AJ8" s="6">
        <v>200</v>
      </c>
      <c r="AK8" s="6">
        <v>12</v>
      </c>
      <c r="AL8" s="172">
        <v>14</v>
      </c>
      <c r="AM8" s="167">
        <v>55</v>
      </c>
      <c r="AN8" s="6">
        <v>225</v>
      </c>
      <c r="AO8" s="6">
        <v>100</v>
      </c>
      <c r="AP8" s="6">
        <v>90</v>
      </c>
      <c r="AQ8" s="6">
        <v>380</v>
      </c>
      <c r="AR8" s="6">
        <v>3</v>
      </c>
      <c r="AS8" s="6">
        <f t="shared" si="18"/>
        <v>695</v>
      </c>
      <c r="AT8" s="6">
        <f t="shared" si="19"/>
        <v>521</v>
      </c>
      <c r="AU8" s="6">
        <f t="shared" si="20"/>
        <v>868</v>
      </c>
      <c r="AV8" s="6">
        <f t="shared" si="21"/>
        <v>5</v>
      </c>
      <c r="AW8" s="6">
        <f t="shared" si="22"/>
        <v>6</v>
      </c>
      <c r="AX8" s="6">
        <f t="shared" si="23"/>
        <v>9</v>
      </c>
      <c r="AY8" s="6">
        <f t="shared" si="24"/>
        <v>13</v>
      </c>
      <c r="AZ8" s="6">
        <f t="shared" si="25"/>
        <v>17</v>
      </c>
    </row>
    <row r="9" spans="1:61" s="6" customFormat="1">
      <c r="A9" s="205"/>
      <c r="B9" s="141" t="s">
        <v>238</v>
      </c>
      <c r="C9" s="142" t="s">
        <v>236</v>
      </c>
      <c r="D9" s="143" t="s">
        <v>1</v>
      </c>
      <c r="E9" s="143" t="s">
        <v>107</v>
      </c>
      <c r="F9" s="144" t="s">
        <v>232</v>
      </c>
      <c r="G9" s="145" t="s">
        <v>12</v>
      </c>
      <c r="H9" s="146">
        <f>ROUNDDOWN(AI9*1.05,0)+INDEX(Sheet2!$B$2:'Sheet2'!$B$5,MATCH(G9,Sheet2!$A$2:'Sheet2'!$A$5,0),0)+34*AR9-ROUNDUP(IF($BA$1=TRUE,AT9,AU9)/10,0)</f>
        <v>432</v>
      </c>
      <c r="I9" s="146">
        <f>ROUNDDOWN(AJ9*1.05,0)+INDEX(Sheet2!$B$2:'Sheet2'!$B$5,MATCH(G9,Sheet2!$A$2:'Sheet2'!$A$5,0),0)+34*AR9-ROUNDUP(IF($BA$1=TRUE,AT9,AU9)/10,0)</f>
        <v>558</v>
      </c>
      <c r="J9" s="147">
        <f>H9+I9</f>
        <v>990</v>
      </c>
      <c r="K9" s="148">
        <f>AU9-ROUNDDOWN(AP9/2,0)-ROUNDDOWN(MAX(AO9*1.2,AN9*0.5),0)+INDEX(Sheet2!$C$2:'Sheet2'!$C$5,MATCH(G9,Sheet2!$A$2:'Sheet2'!$A$5,0),0)</f>
        <v>777</v>
      </c>
      <c r="L9" s="142">
        <f>AT9-ROUNDDOWN(AP9/2,0)-ROUNDDOWN(MAX(AO9*1.2,AN9*0.5),0)</f>
        <v>371</v>
      </c>
      <c r="M9" s="145">
        <f>H9*3+I9</f>
        <v>1854</v>
      </c>
      <c r="N9" s="97">
        <f>AV9+IF($F9="범선",IF($BE$1=TRUE,INDEX(Sheet2!$H$2:'Sheet2'!$H$45,MATCH(AV9,Sheet2!$G$2:'Sheet2'!$G$45,0),0)),IF($BF$1=TRUE,INDEX(Sheet2!$I$2:'Sheet2'!$I$45,MATCH(AV9,Sheet2!$G$2:'Sheet2'!$G$45,0)),IF($BG$1=TRUE,INDEX(Sheet2!$H$2:'Sheet2'!$H$45,MATCH(AV9,Sheet2!$G$2:'Sheet2'!$G$45,0)),0)))+IF($BC$1=TRUE,2,0)</f>
        <v>31</v>
      </c>
      <c r="O9" s="90">
        <f>N9+3</f>
        <v>34</v>
      </c>
      <c r="P9" s="90">
        <f>N9+6</f>
        <v>37</v>
      </c>
      <c r="Q9" s="92">
        <f>N9+9</f>
        <v>40</v>
      </c>
      <c r="R9" s="90">
        <f>AW9+IF($F9="범선",IF($BE$1=TRUE,INDEX(Sheet2!$H$2:'Sheet2'!$H$45,MATCH(AW9,Sheet2!$G$2:'Sheet2'!$G$45,0),0)),IF($BF$1=TRUE,INDEX(Sheet2!$I$2:'Sheet2'!$I$45,MATCH(AW9,Sheet2!$G$2:'Sheet2'!$G$45,0)),IF($BG$1=TRUE,INDEX(Sheet2!$H$2:'Sheet2'!$H$45,MATCH(AW9,Sheet2!$G$2:'Sheet2'!$G$45,0)),0)))+IF($BC$1=TRUE,2,0)</f>
        <v>33</v>
      </c>
      <c r="S9" s="90">
        <f>R9+3.5</f>
        <v>36.5</v>
      </c>
      <c r="T9" s="90">
        <f>R9+6.5</f>
        <v>39.5</v>
      </c>
      <c r="U9" s="92">
        <f>R9+9.5</f>
        <v>42.5</v>
      </c>
      <c r="V9" s="90">
        <f>AX9+IF($F9="범선",IF($BE$1=TRUE,INDEX(Sheet2!$H$2:'Sheet2'!$H$45,MATCH(AX9,Sheet2!$G$2:'Sheet2'!$G$45,0),0)),IF($BF$1=TRUE,INDEX(Sheet2!$I$2:'Sheet2'!$I$45,MATCH(AX9,Sheet2!$G$2:'Sheet2'!$G$45,0)),IF($BG$1=TRUE,INDEX(Sheet2!$H$2:'Sheet2'!$H$45,MATCH(AX9,Sheet2!$G$2:'Sheet2'!$G$45,0)),0)))+IF($BC$1=TRUE,2,0)</f>
        <v>41</v>
      </c>
      <c r="W9" s="90">
        <f>V9+3.5</f>
        <v>44.5</v>
      </c>
      <c r="X9" s="90">
        <f>V9+6.5</f>
        <v>47.5</v>
      </c>
      <c r="Y9" s="92">
        <f>V9+9.5</f>
        <v>50.5</v>
      </c>
      <c r="Z9" s="90">
        <f>AY9+IF($F9="범선",IF($BE$1=TRUE,INDEX(Sheet2!$H$2:'Sheet2'!$H$45,MATCH(AY9,Sheet2!$G$2:'Sheet2'!$G$45,0),0)),IF($BF$1=TRUE,INDEX(Sheet2!$I$2:'Sheet2'!$I$45,MATCH(AY9,Sheet2!$G$2:'Sheet2'!$G$45,0)),IF($BG$1=TRUE,INDEX(Sheet2!$H$2:'Sheet2'!$H$45,MATCH(AY9,Sheet2!$G$2:'Sheet2'!$G$45,0)),0)))+IF($BC$1=TRUE,2,0)</f>
        <v>47</v>
      </c>
      <c r="AA9" s="90">
        <f>Z9+3.5</f>
        <v>50.5</v>
      </c>
      <c r="AB9" s="90">
        <f>Z9+6.5</f>
        <v>53.5</v>
      </c>
      <c r="AC9" s="92">
        <f>Z9+9.5</f>
        <v>56.5</v>
      </c>
      <c r="AD9" s="90">
        <f>AZ9+IF($F9="범선",IF($BE$1=TRUE,INDEX(Sheet2!$H$2:'Sheet2'!$H$45,MATCH(AZ9,Sheet2!$G$2:'Sheet2'!$G$45,0),0)),IF($BF$1=TRUE,INDEX(Sheet2!$I$2:'Sheet2'!$I$45,MATCH(AZ9,Sheet2!$G$2:'Sheet2'!$G$45,0)),IF($BG$1=TRUE,INDEX(Sheet2!$H$2:'Sheet2'!$H$45,MATCH(AZ9,Sheet2!$G$2:'Sheet2'!$G$45,0)),0)))+IF($BC$1=TRUE,2,0)</f>
        <v>55</v>
      </c>
      <c r="AE9" s="90">
        <f>AD9+3.5</f>
        <v>58.5</v>
      </c>
      <c r="AF9" s="90">
        <f>AD9+6.5</f>
        <v>61.5</v>
      </c>
      <c r="AG9" s="92">
        <f>AD9+9.5</f>
        <v>64.5</v>
      </c>
      <c r="AH9" s="8"/>
      <c r="AI9" s="6">
        <v>200</v>
      </c>
      <c r="AJ9" s="6">
        <v>320</v>
      </c>
      <c r="AK9" s="6">
        <v>12</v>
      </c>
      <c r="AL9" s="173">
        <v>13</v>
      </c>
      <c r="AM9" s="168">
        <v>52</v>
      </c>
      <c r="AN9" s="6">
        <v>235</v>
      </c>
      <c r="AO9" s="6">
        <v>100</v>
      </c>
      <c r="AP9" s="6">
        <v>90</v>
      </c>
      <c r="AQ9" s="6">
        <v>390</v>
      </c>
      <c r="AR9" s="6">
        <v>4</v>
      </c>
      <c r="AS9" s="6">
        <f>AN9+AP9+AQ9</f>
        <v>715</v>
      </c>
      <c r="AT9" s="6">
        <f>ROUNDDOWN(AS9*0.75,0)</f>
        <v>536</v>
      </c>
      <c r="AU9" s="6">
        <f>ROUNDDOWN(AS9*1.25,0)</f>
        <v>893</v>
      </c>
      <c r="AV9" s="6">
        <f t="shared" ref="AV9:AV17" si="26">ROUNDDOWN(($AM9-5)/5,0)-ROUNDDOWN(IF($BA$1=TRUE,$AT9,$AU9)/100,0)+IF($BB$1=TRUE,1,0)+IF($BD$1=TRUE,6,0)</f>
        <v>4</v>
      </c>
      <c r="AW9" s="6">
        <f t="shared" ref="AW9:AW17" si="27">ROUNDDOWN(($AM9-5+3*$BA$5)/5,0)-ROUNDDOWN(IF($BA$1=TRUE,$AT9,$AU9)/100,0)+IF($BB$1=TRUE,1,0)+IF($BD$1=TRUE,6,0)</f>
        <v>5</v>
      </c>
      <c r="AX9" s="6">
        <f t="shared" ref="AX9:AX17" si="28">ROUNDDOWN(($AM9-5+20*1+2*$BA$5)/5,0)-ROUNDDOWN(IF($BA$1=TRUE,$AT9,$AU9)/100,0)+IF($BB$1=TRUE,1,0)+IF($BD$1=TRUE,6,0)</f>
        <v>9</v>
      </c>
      <c r="AY9" s="6">
        <f t="shared" ref="AY9:AY17" si="29">ROUNDDOWN(($AM9-5+20*2+1*$BA$5)/5,0)-ROUNDDOWN(IF($BA$1=TRUE,$AT9,$AU9)/100,0)+IF($BB$1=TRUE,1,0)+IF($BD$1=TRUE,6,0)</f>
        <v>12</v>
      </c>
      <c r="AZ9" s="6">
        <f t="shared" ref="AZ9:AZ17" si="30">ROUNDDOWN(($AM9-5+60)/5,0)-ROUNDDOWN(IF($BA$1=TRUE,$AT9,$AU9)/100,0)+IF($BB$1=TRUE,1,0)+IF($BD$1=TRUE,6,0)</f>
        <v>16</v>
      </c>
    </row>
    <row r="10" spans="1:61">
      <c r="A10" s="205"/>
      <c r="B10" s="141" t="s">
        <v>91</v>
      </c>
      <c r="C10" s="142" t="s">
        <v>384</v>
      </c>
      <c r="D10" s="143" t="s">
        <v>386</v>
      </c>
      <c r="E10" s="143" t="s">
        <v>0</v>
      </c>
      <c r="F10" s="143" t="s">
        <v>232</v>
      </c>
      <c r="G10" s="145" t="s">
        <v>8</v>
      </c>
      <c r="H10" s="146">
        <f>ROUNDDOWN(AI10*1.05,0)+INDEX(Sheet2!$B$2:'Sheet2'!$B$5,MATCH(G10,Sheet2!$A$2:'Sheet2'!$A$5,0),0)+34*AR10-ROUNDUP(IF($BA$1=TRUE,AT10,AU10)/10,0)</f>
        <v>474</v>
      </c>
      <c r="I10" s="146">
        <f>ROUNDDOWN(AJ10*1.05,0)+INDEX(Sheet2!$B$2:'Sheet2'!$B$5,MATCH(G10,Sheet2!$A$2:'Sheet2'!$A$5,0),0)+34*AR10-ROUNDUP(IF($BA$1=TRUE,AT10,AU10)/10,0)</f>
        <v>430</v>
      </c>
      <c r="J10" s="147">
        <f>H10+I10</f>
        <v>904</v>
      </c>
      <c r="K10" s="148">
        <f>AU10-ROUNDDOWN(AP10/2,0)-ROUNDDOWN(MAX(AO10*1.2,AN10*0.5),0)+INDEX(Sheet2!$C$2:'Sheet2'!$C$5,MATCH(G10,Sheet2!$A$2:'Sheet2'!$A$5,0),0)</f>
        <v>759</v>
      </c>
      <c r="L10" s="142">
        <f>AT10-ROUNDDOWN(AP10/2,0)-ROUNDDOWN(MAX(AO10*1.2,AN10*0.5),0)</f>
        <v>360</v>
      </c>
      <c r="M10" s="145">
        <f t="shared" ref="M10:M11" si="31">H10*3+I10</f>
        <v>1852</v>
      </c>
      <c r="N10" s="107">
        <f>AV10+IF($F10="범선",IF($BE$1=TRUE,INDEX(Sheet2!$H$2:'Sheet2'!$H$45,MATCH(AV10,Sheet2!$G$2:'Sheet2'!$G$45,0),0)),IF($BF$1=TRUE,INDEX(Sheet2!$I$2:'Sheet2'!$I$45,MATCH(AV10,Sheet2!$G$2:'Sheet2'!$G$45,0)),IF($BG$1=TRUE,INDEX(Sheet2!$H$2:'Sheet2'!$H$45,MATCH(AV10,Sheet2!$G$2:'Sheet2'!$G$45,0)),0)))+IF($BC$1=TRUE,2,0)</f>
        <v>33</v>
      </c>
      <c r="O10" s="100">
        <f>N10+3</f>
        <v>36</v>
      </c>
      <c r="P10" s="100">
        <f>N10+6</f>
        <v>39</v>
      </c>
      <c r="Q10" s="102">
        <f>N10+9</f>
        <v>42</v>
      </c>
      <c r="R10" s="100">
        <f>AW10+IF($F10="범선",IF($BE$1=TRUE,INDEX(Sheet2!$H$2:'Sheet2'!$H$45,MATCH(AW10,Sheet2!$G$2:'Sheet2'!$G$45,0),0)),IF($BF$1=TRUE,INDEX(Sheet2!$I$2:'Sheet2'!$I$45,MATCH(AW10,Sheet2!$G$2:'Sheet2'!$G$45,0)),IF($BG$1=TRUE,INDEX(Sheet2!$H$2:'Sheet2'!$H$45,MATCH(AW10,Sheet2!$G$2:'Sheet2'!$G$45,0)),0)))+IF($BC$1=TRUE,2,0)</f>
        <v>35</v>
      </c>
      <c r="S10" s="100">
        <f>R10+3.5</f>
        <v>38.5</v>
      </c>
      <c r="T10" s="100">
        <f>R10+6.5</f>
        <v>41.5</v>
      </c>
      <c r="U10" s="102">
        <f>R10+9.5</f>
        <v>44.5</v>
      </c>
      <c r="V10" s="100">
        <f>AX10+IF($F10="범선",IF($BE$1=TRUE,INDEX(Sheet2!$H$2:'Sheet2'!$H$45,MATCH(AX10,Sheet2!$G$2:'Sheet2'!$G$45,0),0)),IF($BF$1=TRUE,INDEX(Sheet2!$I$2:'Sheet2'!$I$45,MATCH(AX10,Sheet2!$G$2:'Sheet2'!$G$45,0)),IF($BG$1=TRUE,INDEX(Sheet2!$H$2:'Sheet2'!$H$45,MATCH(AX10,Sheet2!$G$2:'Sheet2'!$G$45,0)),0)))+IF($BC$1=TRUE,2,0)</f>
        <v>41</v>
      </c>
      <c r="W10" s="100">
        <f>V10+3.5</f>
        <v>44.5</v>
      </c>
      <c r="X10" s="100">
        <f>V10+6.5</f>
        <v>47.5</v>
      </c>
      <c r="Y10" s="102">
        <f>V10+9.5</f>
        <v>50.5</v>
      </c>
      <c r="Z10" s="100">
        <f>AY10+IF($F10="범선",IF($BE$1=TRUE,INDEX(Sheet2!$H$2:'Sheet2'!$H$45,MATCH(AY10,Sheet2!$G$2:'Sheet2'!$G$45,0),0)),IF($BF$1=TRUE,INDEX(Sheet2!$I$2:'Sheet2'!$I$45,MATCH(AY10,Sheet2!$G$2:'Sheet2'!$G$45,0)),IF($BG$1=TRUE,INDEX(Sheet2!$H$2:'Sheet2'!$H$45,MATCH(AY10,Sheet2!$G$2:'Sheet2'!$G$45,0)),0)))+IF($BC$1=TRUE,2,0)</f>
        <v>49</v>
      </c>
      <c r="AA10" s="100">
        <f>Z10+3.5</f>
        <v>52.5</v>
      </c>
      <c r="AB10" s="100">
        <f>Z10+6.5</f>
        <v>55.5</v>
      </c>
      <c r="AC10" s="102">
        <f>Z10+9.5</f>
        <v>58.5</v>
      </c>
      <c r="AD10" s="100">
        <f>AZ10+IF($F10="범선",IF($BE$1=TRUE,INDEX(Sheet2!$H$2:'Sheet2'!$H$45,MATCH(AZ10,Sheet2!$G$2:'Sheet2'!$G$45,0),0)),IF($BF$1=TRUE,INDEX(Sheet2!$I$2:'Sheet2'!$I$45,MATCH(AZ10,Sheet2!$G$2:'Sheet2'!$G$45,0)),IF($BG$1=TRUE,INDEX(Sheet2!$H$2:'Sheet2'!$H$45,MATCH(AZ10,Sheet2!$G$2:'Sheet2'!$G$45,0)),0)))+IF($BC$1=TRUE,2,0)</f>
        <v>57</v>
      </c>
      <c r="AE10" s="100">
        <f>AD10+3.5</f>
        <v>60.5</v>
      </c>
      <c r="AF10" s="100">
        <f>AD10+6.5</f>
        <v>63.5</v>
      </c>
      <c r="AG10" s="102">
        <f>AD10+9.5</f>
        <v>66.5</v>
      </c>
      <c r="AI10" s="40">
        <v>262</v>
      </c>
      <c r="AJ10" s="40">
        <v>220</v>
      </c>
      <c r="AK10" s="40">
        <v>11</v>
      </c>
      <c r="AL10" s="173">
        <v>11</v>
      </c>
      <c r="AM10" s="168">
        <v>55</v>
      </c>
      <c r="AN10" s="40">
        <v>220</v>
      </c>
      <c r="AO10" s="40">
        <v>60</v>
      </c>
      <c r="AP10" s="40">
        <v>110</v>
      </c>
      <c r="AQ10" s="40">
        <v>370</v>
      </c>
      <c r="AR10" s="40">
        <v>3</v>
      </c>
      <c r="AS10" s="40">
        <f>AN10+AP10+AQ10</f>
        <v>700</v>
      </c>
      <c r="AT10" s="40">
        <f>ROUNDDOWN(AS10*0.75,0)</f>
        <v>525</v>
      </c>
      <c r="AU10" s="40">
        <f>ROUNDDOWN(AS10*1.25,0)</f>
        <v>875</v>
      </c>
      <c r="AV10" s="6">
        <f t="shared" si="26"/>
        <v>5</v>
      </c>
      <c r="AW10" s="6">
        <f t="shared" si="27"/>
        <v>6</v>
      </c>
      <c r="AX10" s="6">
        <f t="shared" si="28"/>
        <v>9</v>
      </c>
      <c r="AY10" s="6">
        <f t="shared" si="29"/>
        <v>13</v>
      </c>
      <c r="AZ10" s="6">
        <f t="shared" si="30"/>
        <v>17</v>
      </c>
    </row>
    <row r="11" spans="1:61" s="6" customFormat="1">
      <c r="A11" s="206"/>
      <c r="B11" s="158" t="s">
        <v>246</v>
      </c>
      <c r="C11" s="159" t="s">
        <v>245</v>
      </c>
      <c r="D11" s="160" t="s">
        <v>1</v>
      </c>
      <c r="E11" s="160" t="s">
        <v>107</v>
      </c>
      <c r="F11" s="161" t="s">
        <v>232</v>
      </c>
      <c r="G11" s="162" t="s">
        <v>12</v>
      </c>
      <c r="H11" s="163">
        <f>ROUNDDOWN(AI11*1.05,0)+INDEX(Sheet2!$B$2:'Sheet2'!$B$5,MATCH(G11,Sheet2!$A$2:'Sheet2'!$A$5,0),0)+34*AR11-ROUNDUP(IF($BA$1=TRUE,AT11,AU11)/10,0)</f>
        <v>472</v>
      </c>
      <c r="I11" s="163">
        <f>ROUNDDOWN(AJ11*1.05,0)+INDEX(Sheet2!$B$2:'Sheet2'!$B$5,MATCH(G11,Sheet2!$A$2:'Sheet2'!$A$5,0),0)+34*AR11-ROUNDUP(IF($BA$1=TRUE,AT11,AU11)/10,0)</f>
        <v>346</v>
      </c>
      <c r="J11" s="164">
        <f t="shared" ref="J11" si="32">H11+I11</f>
        <v>818</v>
      </c>
      <c r="K11" s="165">
        <f>AU11-ROUNDDOWN(AP11/2,0)-ROUNDDOWN(MAX(AO11*1.2,AN11*0.5),0)+INDEX(Sheet2!$C$2:'Sheet2'!$C$5,MATCH(G11,Sheet2!$A$2:'Sheet2'!$A$5,0),0)</f>
        <v>734</v>
      </c>
      <c r="L11" s="159">
        <f t="shared" ref="L11" si="33">AT11-ROUNDDOWN(AP11/2,0)-ROUNDDOWN(MAX(AO11*1.2,AN11*0.5),0)</f>
        <v>345</v>
      </c>
      <c r="M11" s="162">
        <f t="shared" si="31"/>
        <v>1762</v>
      </c>
      <c r="N11" s="68">
        <f>AV11+IF($F11="범선",IF($BE$1=TRUE,INDEX(Sheet2!$H$2:'Sheet2'!$H$45,MATCH(AV11,Sheet2!$G$2:'Sheet2'!$G$45,0),0)),IF($BF$1=TRUE,INDEX(Sheet2!$I$2:'Sheet2'!$I$45,MATCH(AV11,Sheet2!$G$2:'Sheet2'!$G$45,0)),IF($BG$1=TRUE,INDEX(Sheet2!$H$2:'Sheet2'!$H$45,MATCH(AV11,Sheet2!$G$2:'Sheet2'!$G$45,0)),0)))+IF($BC$1=TRUE,2,0)</f>
        <v>33</v>
      </c>
      <c r="O11" s="62">
        <f t="shared" ref="O11" si="34">N11+3</f>
        <v>36</v>
      </c>
      <c r="P11" s="62">
        <f t="shared" ref="P11" si="35">N11+6</f>
        <v>39</v>
      </c>
      <c r="Q11" s="64">
        <f t="shared" ref="Q11" si="36">N11+9</f>
        <v>42</v>
      </c>
      <c r="R11" s="62">
        <f>AW11+IF($F11="범선",IF($BE$1=TRUE,INDEX(Sheet2!$H$2:'Sheet2'!$H$45,MATCH(AW11,Sheet2!$G$2:'Sheet2'!$G$45,0),0)),IF($BF$1=TRUE,INDEX(Sheet2!$I$2:'Sheet2'!$I$45,MATCH(AW11,Sheet2!$G$2:'Sheet2'!$G$45,0)),IF($BG$1=TRUE,INDEX(Sheet2!$H$2:'Sheet2'!$H$45,MATCH(AW11,Sheet2!$G$2:'Sheet2'!$G$45,0)),0)))+IF($BC$1=TRUE,2,0)</f>
        <v>35</v>
      </c>
      <c r="S11" s="62">
        <f t="shared" ref="S11" si="37">R11+3.5</f>
        <v>38.5</v>
      </c>
      <c r="T11" s="62">
        <f t="shared" ref="T11" si="38">R11+6.5</f>
        <v>41.5</v>
      </c>
      <c r="U11" s="64">
        <f t="shared" ref="U11" si="39">R11+9.5</f>
        <v>44.5</v>
      </c>
      <c r="V11" s="62">
        <f>AX11+IF($F11="범선",IF($BE$1=TRUE,INDEX(Sheet2!$H$2:'Sheet2'!$H$45,MATCH(AX11,Sheet2!$G$2:'Sheet2'!$G$45,0),0)),IF($BF$1=TRUE,INDEX(Sheet2!$I$2:'Sheet2'!$I$45,MATCH(AX11,Sheet2!$G$2:'Sheet2'!$G$45,0)),IF($BG$1=TRUE,INDEX(Sheet2!$H$2:'Sheet2'!$H$45,MATCH(AX11,Sheet2!$G$2:'Sheet2'!$G$45,0)),0)))+IF($BC$1=TRUE,2,0)</f>
        <v>41</v>
      </c>
      <c r="W11" s="62">
        <f t="shared" ref="W11" si="40">V11+3.5</f>
        <v>44.5</v>
      </c>
      <c r="X11" s="62">
        <f t="shared" ref="X11" si="41">V11+6.5</f>
        <v>47.5</v>
      </c>
      <c r="Y11" s="64">
        <f t="shared" ref="Y11" si="42">V11+9.5</f>
        <v>50.5</v>
      </c>
      <c r="Z11" s="62">
        <f>AY11+IF($F11="범선",IF($BE$1=TRUE,INDEX(Sheet2!$H$2:'Sheet2'!$H$45,MATCH(AY11,Sheet2!$G$2:'Sheet2'!$G$45,0),0)),IF($BF$1=TRUE,INDEX(Sheet2!$I$2:'Sheet2'!$I$45,MATCH(AY11,Sheet2!$G$2:'Sheet2'!$G$45,0)),IF($BG$1=TRUE,INDEX(Sheet2!$H$2:'Sheet2'!$H$45,MATCH(AY11,Sheet2!$G$2:'Sheet2'!$G$45,0)),0)))+IF($BC$1=TRUE,2,0)</f>
        <v>49</v>
      </c>
      <c r="AA11" s="62">
        <f t="shared" ref="AA11" si="43">Z11+3.5</f>
        <v>52.5</v>
      </c>
      <c r="AB11" s="62">
        <f t="shared" ref="AB11" si="44">Z11+6.5</f>
        <v>55.5</v>
      </c>
      <c r="AC11" s="64">
        <f t="shared" ref="AC11" si="45">Z11+9.5</f>
        <v>58.5</v>
      </c>
      <c r="AD11" s="62">
        <f>AZ11+IF($F11="범선",IF($BE$1=TRUE,INDEX(Sheet2!$H$2:'Sheet2'!$H$45,MATCH(AZ11,Sheet2!$G$2:'Sheet2'!$G$45,0),0)),IF($BF$1=TRUE,INDEX(Sheet2!$I$2:'Sheet2'!$I$45,MATCH(AZ11,Sheet2!$G$2:'Sheet2'!$G$45,0)),IF($BG$1=TRUE,INDEX(Sheet2!$H$2:'Sheet2'!$H$45,MATCH(AZ11,Sheet2!$G$2:'Sheet2'!$G$45,0)),0)))+IF($BC$1=TRUE,2,0)</f>
        <v>57</v>
      </c>
      <c r="AE11" s="62">
        <f t="shared" ref="AE11" si="46">AD11+3.5</f>
        <v>60.5</v>
      </c>
      <c r="AF11" s="62">
        <f t="shared" ref="AF11" si="47">AD11+6.5</f>
        <v>63.5</v>
      </c>
      <c r="AG11" s="64">
        <f t="shared" ref="AG11" si="48">AD11+9.5</f>
        <v>66.5</v>
      </c>
      <c r="AH11" s="8"/>
      <c r="AI11" s="6">
        <v>300</v>
      </c>
      <c r="AJ11" s="6">
        <v>180</v>
      </c>
      <c r="AK11" s="6">
        <v>12</v>
      </c>
      <c r="AL11" s="174">
        <v>14</v>
      </c>
      <c r="AM11" s="169">
        <v>55</v>
      </c>
      <c r="AN11" s="6">
        <v>200</v>
      </c>
      <c r="AO11" s="6">
        <v>100</v>
      </c>
      <c r="AP11" s="6">
        <v>90</v>
      </c>
      <c r="AQ11" s="6">
        <v>390</v>
      </c>
      <c r="AR11" s="6">
        <v>2</v>
      </c>
      <c r="AS11" s="6">
        <f t="shared" ref="AS11" si="49">AN11+AP11+AQ11</f>
        <v>680</v>
      </c>
      <c r="AT11" s="6">
        <f t="shared" ref="AT11" si="50">ROUNDDOWN(AS11*0.75,0)</f>
        <v>510</v>
      </c>
      <c r="AU11" s="6">
        <f t="shared" ref="AU11" si="51">ROUNDDOWN(AS11*1.25,0)</f>
        <v>850</v>
      </c>
      <c r="AV11" s="6">
        <f t="shared" si="21"/>
        <v>5</v>
      </c>
      <c r="AW11" s="6">
        <f t="shared" si="22"/>
        <v>6</v>
      </c>
      <c r="AX11" s="6">
        <f t="shared" si="23"/>
        <v>9</v>
      </c>
      <c r="AY11" s="6">
        <f t="shared" si="24"/>
        <v>13</v>
      </c>
      <c r="AZ11" s="6">
        <f t="shared" si="25"/>
        <v>17</v>
      </c>
    </row>
    <row r="12" spans="1:61">
      <c r="A12" s="199" t="s">
        <v>391</v>
      </c>
      <c r="B12" s="115" t="s">
        <v>65</v>
      </c>
      <c r="C12" s="116" t="s">
        <v>243</v>
      </c>
      <c r="D12" s="117" t="s">
        <v>386</v>
      </c>
      <c r="E12" s="117" t="s">
        <v>0</v>
      </c>
      <c r="F12" s="117" t="s">
        <v>232</v>
      </c>
      <c r="G12" s="118" t="s">
        <v>12</v>
      </c>
      <c r="H12" s="119">
        <f>ROUNDDOWN(AI12*1.05,0)+INDEX(Sheet2!$B$2:'Sheet2'!$B$5,MATCH(G12,Sheet2!$A$2:'Sheet2'!$A$5,0),0)+34*AR12-ROUNDUP(IF($BA$1=TRUE,AT12,AU12)/10,0)</f>
        <v>459</v>
      </c>
      <c r="I12" s="119">
        <f>ROUNDDOWN(AJ12*1.05,0)+INDEX(Sheet2!$B$2:'Sheet2'!$B$5,MATCH(G12,Sheet2!$A$2:'Sheet2'!$A$5,0),0)+34*AR12-ROUNDUP(IF($BA$1=TRUE,AT12,AU12)/10,0)</f>
        <v>320</v>
      </c>
      <c r="J12" s="120">
        <f t="shared" ref="J12" si="52">H12+I12</f>
        <v>779</v>
      </c>
      <c r="K12" s="121">
        <f>AU12-ROUNDDOWN(AP12/2,0)-ROUNDDOWN(MAX(AO12*1.2,AN12*0.5),0)+INDEX(Sheet2!$C$2:'Sheet2'!$C$5,MATCH(G12,Sheet2!$A$2:'Sheet2'!$A$5,0),0)</f>
        <v>724</v>
      </c>
      <c r="L12" s="116">
        <f t="shared" ref="L12" si="53">AT12-ROUNDDOWN(AP12/2,0)-ROUNDDOWN(MAX(AO12*1.2,AN12*0.5),0)</f>
        <v>335</v>
      </c>
      <c r="M12" s="117">
        <f t="shared" ref="M12" si="54">H12*3+I12</f>
        <v>1697</v>
      </c>
      <c r="N12" s="59">
        <f>AV12+IF($F12="범선",IF($BE$1=TRUE,INDEX(Sheet2!$H$2:'Sheet2'!$H$45,MATCH(AV12,Sheet2!$G$2:'Sheet2'!$G$45,0),0)),IF($BF$1=TRUE,INDEX(Sheet2!$I$2:'Sheet2'!$I$45,MATCH(AV12,Sheet2!$G$2:'Sheet2'!$G$45,0)),IF($BG$1=TRUE,INDEX(Sheet2!$H$2:'Sheet2'!$H$45,MATCH(AV12,Sheet2!$G$2:'Sheet2'!$G$45,0)),0)))+IF($BC$1=TRUE,2,0)</f>
        <v>25</v>
      </c>
      <c r="O12" s="53">
        <f t="shared" ref="O12" si="55">N12+3</f>
        <v>28</v>
      </c>
      <c r="P12" s="53">
        <f t="shared" ref="P12" si="56">N12+6</f>
        <v>31</v>
      </c>
      <c r="Q12" s="55">
        <f t="shared" ref="Q12" si="57">N12+9</f>
        <v>34</v>
      </c>
      <c r="R12" s="53">
        <f>AW12+IF($F12="범선",IF($BE$1=TRUE,INDEX(Sheet2!$H$2:'Sheet2'!$H$45,MATCH(AW12,Sheet2!$G$2:'Sheet2'!$G$45,0),0)),IF($BF$1=TRUE,INDEX(Sheet2!$I$2:'Sheet2'!$I$45,MATCH(AW12,Sheet2!$G$2:'Sheet2'!$G$45,0)),IF($BG$1=TRUE,INDEX(Sheet2!$H$2:'Sheet2'!$H$45,MATCH(AW12,Sheet2!$G$2:'Sheet2'!$G$45,0)),0)))+IF($BC$1=TRUE,2,0)</f>
        <v>29</v>
      </c>
      <c r="S12" s="53">
        <f t="shared" ref="S12" si="58">R12+3.5</f>
        <v>32.5</v>
      </c>
      <c r="T12" s="53">
        <f t="shared" ref="T12" si="59">R12+6.5</f>
        <v>35.5</v>
      </c>
      <c r="U12" s="55">
        <f t="shared" ref="U12" si="60">R12+9.5</f>
        <v>38.5</v>
      </c>
      <c r="V12" s="53">
        <f>AX12+IF($F12="범선",IF($BE$1=TRUE,INDEX(Sheet2!$H$2:'Sheet2'!$H$45,MATCH(AX12,Sheet2!$G$2:'Sheet2'!$G$45,0),0)),IF($BF$1=TRUE,INDEX(Sheet2!$I$2:'Sheet2'!$I$45,MATCH(AX12,Sheet2!$G$2:'Sheet2'!$G$45,0)),IF($BG$1=TRUE,INDEX(Sheet2!$H$2:'Sheet2'!$H$45,MATCH(AX12,Sheet2!$G$2:'Sheet2'!$G$45,0)),0)))+IF($BC$1=TRUE,2,0)</f>
        <v>35</v>
      </c>
      <c r="W12" s="53">
        <f t="shared" ref="W12" si="61">V12+3.5</f>
        <v>38.5</v>
      </c>
      <c r="X12" s="53">
        <f t="shared" ref="X12" si="62">V12+6.5</f>
        <v>41.5</v>
      </c>
      <c r="Y12" s="55">
        <f t="shared" ref="Y12" si="63">V12+9.5</f>
        <v>44.5</v>
      </c>
      <c r="Z12" s="53">
        <f>AY12+IF($F12="범선",IF($BE$1=TRUE,INDEX(Sheet2!$H$2:'Sheet2'!$H$45,MATCH(AY12,Sheet2!$G$2:'Sheet2'!$G$45,0),0)),IF($BF$1=TRUE,INDEX(Sheet2!$I$2:'Sheet2'!$I$45,MATCH(AY12,Sheet2!$G$2:'Sheet2'!$G$45,0)),IF($BG$1=TRUE,INDEX(Sheet2!$H$2:'Sheet2'!$H$45,MATCH(AY12,Sheet2!$G$2:'Sheet2'!$G$45,0)),0)))+IF($BC$1=TRUE,2,0)</f>
        <v>43</v>
      </c>
      <c r="AA12" s="53">
        <f t="shared" ref="AA12" si="64">Z12+3.5</f>
        <v>46.5</v>
      </c>
      <c r="AB12" s="53">
        <f t="shared" ref="AB12" si="65">Z12+6.5</f>
        <v>49.5</v>
      </c>
      <c r="AC12" s="55">
        <f t="shared" ref="AC12" si="66">Z12+9.5</f>
        <v>52.5</v>
      </c>
      <c r="AD12" s="53">
        <f>AZ12+IF($F12="범선",IF($BE$1=TRUE,INDEX(Sheet2!$H$2:'Sheet2'!$H$45,MATCH(AZ12,Sheet2!$G$2:'Sheet2'!$G$45,0),0)),IF($BF$1=TRUE,INDEX(Sheet2!$I$2:'Sheet2'!$I$45,MATCH(AZ12,Sheet2!$G$2:'Sheet2'!$G$45,0)),IF($BG$1=TRUE,INDEX(Sheet2!$H$2:'Sheet2'!$H$45,MATCH(AZ12,Sheet2!$G$2:'Sheet2'!$G$45,0)),0)))+IF($BC$1=TRUE,2,0)</f>
        <v>49</v>
      </c>
      <c r="AE12" s="53">
        <f t="shared" ref="AE12" si="67">AD12+3.5</f>
        <v>52.5</v>
      </c>
      <c r="AF12" s="53">
        <f t="shared" ref="AF12" si="68">AD12+6.5</f>
        <v>55.5</v>
      </c>
      <c r="AG12" s="55">
        <f t="shared" ref="AG12" si="69">AD12+9.5</f>
        <v>58.5</v>
      </c>
      <c r="AI12" s="40">
        <v>256</v>
      </c>
      <c r="AJ12" s="40">
        <v>123</v>
      </c>
      <c r="AK12" s="40">
        <v>12</v>
      </c>
      <c r="AL12" s="175">
        <v>9</v>
      </c>
      <c r="AM12" s="176">
        <v>39</v>
      </c>
      <c r="AN12" s="40">
        <v>200</v>
      </c>
      <c r="AO12" s="40">
        <v>100</v>
      </c>
      <c r="AP12" s="40">
        <v>110</v>
      </c>
      <c r="AQ12" s="40">
        <v>370</v>
      </c>
      <c r="AR12" s="40">
        <v>3</v>
      </c>
      <c r="AS12" s="40">
        <f t="shared" ref="AS12" si="70">AN12+AP12+AQ12</f>
        <v>680</v>
      </c>
      <c r="AT12" s="40">
        <f t="shared" ref="AT12" si="71">ROUNDDOWN(AS12*0.75,0)</f>
        <v>510</v>
      </c>
      <c r="AU12" s="40">
        <f t="shared" ref="AU12" si="72">ROUNDDOWN(AS12*1.25,0)</f>
        <v>850</v>
      </c>
      <c r="AV12" s="6">
        <f t="shared" si="26"/>
        <v>1</v>
      </c>
      <c r="AW12" s="6">
        <f t="shared" si="27"/>
        <v>3</v>
      </c>
      <c r="AX12" s="6">
        <f t="shared" si="28"/>
        <v>6</v>
      </c>
      <c r="AY12" s="6">
        <f t="shared" si="29"/>
        <v>10</v>
      </c>
      <c r="AZ12" s="6">
        <f t="shared" si="30"/>
        <v>13</v>
      </c>
    </row>
    <row r="13" spans="1:61" s="6" customFormat="1">
      <c r="A13" s="199"/>
      <c r="B13" s="69" t="s">
        <v>242</v>
      </c>
      <c r="C13" s="70" t="s">
        <v>241</v>
      </c>
      <c r="D13" s="71" t="s">
        <v>1</v>
      </c>
      <c r="E13" s="71" t="s">
        <v>0</v>
      </c>
      <c r="F13" s="72" t="s">
        <v>232</v>
      </c>
      <c r="G13" s="73" t="s">
        <v>12</v>
      </c>
      <c r="H13" s="74">
        <f>ROUNDDOWN(AI13*1.05,0)+INDEX(Sheet2!$B$2:'Sheet2'!$B$5,MATCH(G13,Sheet2!$A$2:'Sheet2'!$A$5,0),0)+34*AR13-ROUNDUP(IF($BA$1=TRUE,AT13,AU13)/10,0)</f>
        <v>458</v>
      </c>
      <c r="I13" s="74">
        <f>ROUNDDOWN(AJ13*1.05,0)+INDEX(Sheet2!$B$2:'Sheet2'!$B$5,MATCH(G13,Sheet2!$A$2:'Sheet2'!$A$5,0),0)+34*AR13-ROUNDUP(IF($BA$1=TRUE,AT13,AU13)/10,0)</f>
        <v>311</v>
      </c>
      <c r="J13" s="75">
        <f>H13+I13</f>
        <v>769</v>
      </c>
      <c r="K13" s="76">
        <f>AU13-ROUNDDOWN(AP13/2,0)-ROUNDDOWN(MAX(AO13*1.2,AN13*0.5),0)+INDEX(Sheet2!$C$2:'Sheet2'!$C$5,MATCH(G13,Sheet2!$A$2:'Sheet2'!$A$5,0),0)</f>
        <v>724</v>
      </c>
      <c r="L13" s="70">
        <f>AT13-ROUNDDOWN(AP13/2,0)-ROUNDDOWN(MAX(AO13*1.2,AN13*0.5),0)</f>
        <v>335</v>
      </c>
      <c r="M13" s="71">
        <f>H13*3+I13</f>
        <v>1685</v>
      </c>
      <c r="N13" s="68">
        <f>AV13+IF($F13="범선",IF($BE$1=TRUE,INDEX(Sheet2!$H$2:'Sheet2'!$H$45,MATCH(AV13,Sheet2!$G$2:'Sheet2'!$G$45,0),0)),IF($BF$1=TRUE,INDEX(Sheet2!$I$2:'Sheet2'!$I$45,MATCH(AV13,Sheet2!$G$2:'Sheet2'!$G$45,0)),IF($BG$1=TRUE,INDEX(Sheet2!$H$2:'Sheet2'!$H$45,MATCH(AV13,Sheet2!$G$2:'Sheet2'!$G$45,0)),0)))+IF($BC$1=TRUE,2,0)</f>
        <v>27</v>
      </c>
      <c r="O13" s="62">
        <f>N13+3</f>
        <v>30</v>
      </c>
      <c r="P13" s="62">
        <f>N13+6</f>
        <v>33</v>
      </c>
      <c r="Q13" s="64">
        <f>N13+9</f>
        <v>36</v>
      </c>
      <c r="R13" s="62">
        <f>AW13+IF($F13="범선",IF($BE$1=TRUE,INDEX(Sheet2!$H$2:'Sheet2'!$H$45,MATCH(AW13,Sheet2!$G$2:'Sheet2'!$G$45,0),0)),IF($BF$1=TRUE,INDEX(Sheet2!$I$2:'Sheet2'!$I$45,MATCH(AW13,Sheet2!$G$2:'Sheet2'!$G$45,0)),IF($BG$1=TRUE,INDEX(Sheet2!$H$2:'Sheet2'!$H$45,MATCH(AW13,Sheet2!$G$2:'Sheet2'!$G$45,0)),0)))+IF($BC$1=TRUE,2,0)</f>
        <v>29</v>
      </c>
      <c r="S13" s="62">
        <f>R13+3.5</f>
        <v>32.5</v>
      </c>
      <c r="T13" s="62">
        <f>R13+6.5</f>
        <v>35.5</v>
      </c>
      <c r="U13" s="64">
        <f>R13+9.5</f>
        <v>38.5</v>
      </c>
      <c r="V13" s="62">
        <f>AX13+IF($F13="범선",IF($BE$1=TRUE,INDEX(Sheet2!$H$2:'Sheet2'!$H$45,MATCH(AX13,Sheet2!$G$2:'Sheet2'!$G$45,0),0)),IF($BF$1=TRUE,INDEX(Sheet2!$I$2:'Sheet2'!$I$45,MATCH(AX13,Sheet2!$G$2:'Sheet2'!$G$45,0)),IF($BG$1=TRUE,INDEX(Sheet2!$H$2:'Sheet2'!$H$45,MATCH(AX13,Sheet2!$G$2:'Sheet2'!$G$45,0)),0)))+IF($BC$1=TRUE,2,0)</f>
        <v>35</v>
      </c>
      <c r="W13" s="62">
        <f>V13+3.5</f>
        <v>38.5</v>
      </c>
      <c r="X13" s="62">
        <f>V13+6.5</f>
        <v>41.5</v>
      </c>
      <c r="Y13" s="64">
        <f>V13+9.5</f>
        <v>44.5</v>
      </c>
      <c r="Z13" s="62">
        <f>AY13+IF($F13="범선",IF($BE$1=TRUE,INDEX(Sheet2!$H$2:'Sheet2'!$H$45,MATCH(AY13,Sheet2!$G$2:'Sheet2'!$G$45,0),0)),IF($BF$1=TRUE,INDEX(Sheet2!$I$2:'Sheet2'!$I$45,MATCH(AY13,Sheet2!$G$2:'Sheet2'!$G$45,0)),IF($BG$1=TRUE,INDEX(Sheet2!$H$2:'Sheet2'!$H$45,MATCH(AY13,Sheet2!$G$2:'Sheet2'!$G$45,0)),0)))+IF($BC$1=TRUE,2,0)</f>
        <v>43</v>
      </c>
      <c r="AA13" s="62">
        <f>Z13+3.5</f>
        <v>46.5</v>
      </c>
      <c r="AB13" s="62">
        <f>Z13+6.5</f>
        <v>49.5</v>
      </c>
      <c r="AC13" s="64">
        <f>Z13+9.5</f>
        <v>52.5</v>
      </c>
      <c r="AD13" s="62">
        <f>AZ13+IF($F13="범선",IF($BE$1=TRUE,INDEX(Sheet2!$H$2:'Sheet2'!$H$45,MATCH(AZ13,Sheet2!$G$2:'Sheet2'!$G$45,0),0)),IF($BF$1=TRUE,INDEX(Sheet2!$I$2:'Sheet2'!$I$45,MATCH(AZ13,Sheet2!$G$2:'Sheet2'!$G$45,0)),IF($BG$1=TRUE,INDEX(Sheet2!$H$2:'Sheet2'!$H$45,MATCH(AZ13,Sheet2!$G$2:'Sheet2'!$G$45,0)),0)))+IF($BC$1=TRUE,2,0)</f>
        <v>51</v>
      </c>
      <c r="AE13" s="62">
        <f>AD13+3.5</f>
        <v>54.5</v>
      </c>
      <c r="AF13" s="62">
        <f>AD13+6.5</f>
        <v>57.5</v>
      </c>
      <c r="AG13" s="64">
        <f>AD13+9.5</f>
        <v>60.5</v>
      </c>
      <c r="AH13" s="8"/>
      <c r="AI13" s="6">
        <v>255</v>
      </c>
      <c r="AJ13" s="6">
        <v>115</v>
      </c>
      <c r="AK13" s="6">
        <v>12</v>
      </c>
      <c r="AL13" s="175">
        <v>9</v>
      </c>
      <c r="AM13" s="176">
        <v>40</v>
      </c>
      <c r="AN13" s="6">
        <v>220</v>
      </c>
      <c r="AO13" s="6">
        <v>100</v>
      </c>
      <c r="AP13" s="6">
        <v>110</v>
      </c>
      <c r="AQ13" s="6">
        <v>350</v>
      </c>
      <c r="AR13" s="6">
        <v>3</v>
      </c>
      <c r="AS13" s="6">
        <f>AN13+AP13+AQ13</f>
        <v>680</v>
      </c>
      <c r="AT13" s="6">
        <f>ROUNDDOWN(AS13*0.75,0)</f>
        <v>510</v>
      </c>
      <c r="AU13" s="6">
        <f>ROUNDDOWN(AS13*1.25,0)</f>
        <v>850</v>
      </c>
      <c r="AV13" s="6">
        <f t="shared" si="26"/>
        <v>2</v>
      </c>
      <c r="AW13" s="6">
        <f t="shared" si="27"/>
        <v>3</v>
      </c>
      <c r="AX13" s="6">
        <f t="shared" si="28"/>
        <v>6</v>
      </c>
      <c r="AY13" s="6">
        <f t="shared" si="29"/>
        <v>10</v>
      </c>
      <c r="AZ13" s="6">
        <f t="shared" si="30"/>
        <v>14</v>
      </c>
    </row>
    <row r="14" spans="1:61" s="6" customFormat="1">
      <c r="A14" s="199"/>
      <c r="B14" s="69" t="s">
        <v>247</v>
      </c>
      <c r="C14" s="70" t="s">
        <v>245</v>
      </c>
      <c r="D14" s="71" t="s">
        <v>1</v>
      </c>
      <c r="E14" s="71" t="s">
        <v>0</v>
      </c>
      <c r="F14" s="72" t="s">
        <v>232</v>
      </c>
      <c r="G14" s="73" t="s">
        <v>12</v>
      </c>
      <c r="H14" s="74">
        <f>ROUNDDOWN(AI14*1.05,0)+INDEX(Sheet2!$B$2:'Sheet2'!$B$5,MATCH(G14,Sheet2!$A$2:'Sheet2'!$A$5,0),0)+34*AR14-ROUNDUP(IF($BA$1=TRUE,AT14,AU14)/10,0)</f>
        <v>429</v>
      </c>
      <c r="I14" s="74">
        <f>ROUNDDOWN(AJ14*1.05,0)+INDEX(Sheet2!$B$2:'Sheet2'!$B$5,MATCH(G14,Sheet2!$A$2:'Sheet2'!$A$5,0),0)+34*AR14-ROUNDUP(IF($BA$1=TRUE,AT14,AU14)/10,0)</f>
        <v>303</v>
      </c>
      <c r="J14" s="75">
        <f t="shared" ref="J14" si="73">H14+I14</f>
        <v>732</v>
      </c>
      <c r="K14" s="76">
        <f>AU14-ROUNDDOWN(AP14/2,0)-ROUNDDOWN(MAX(AO14*1.2,AN14*0.5),0)+INDEX(Sheet2!$C$2:'Sheet2'!$C$5,MATCH(G14,Sheet2!$A$2:'Sheet2'!$A$5,0),0)</f>
        <v>746</v>
      </c>
      <c r="L14" s="70">
        <f t="shared" ref="L14" si="74">AT14-ROUNDDOWN(AP14/2,0)-ROUNDDOWN(MAX(AO14*1.2,AN14*0.5),0)</f>
        <v>352</v>
      </c>
      <c r="M14" s="71">
        <f>H14*3+I14</f>
        <v>1590</v>
      </c>
      <c r="N14" s="68">
        <f>AV14+IF($F14="범선",IF($BE$1=TRUE,INDEX(Sheet2!$H$2:'Sheet2'!$H$45,MATCH(AV14,Sheet2!$G$2:'Sheet2'!$G$45,0),0)),IF($BF$1=TRUE,INDEX(Sheet2!$I$2:'Sheet2'!$I$45,MATCH(AV14,Sheet2!$G$2:'Sheet2'!$G$45,0)),IF($BG$1=TRUE,INDEX(Sheet2!$H$2:'Sheet2'!$H$45,MATCH(AV14,Sheet2!$G$2:'Sheet2'!$G$45,0)),0)))+IF($BC$1=TRUE,2,0)</f>
        <v>31</v>
      </c>
      <c r="O14" s="62">
        <f t="shared" ref="O14" si="75">N14+3</f>
        <v>34</v>
      </c>
      <c r="P14" s="62">
        <f t="shared" ref="P14" si="76">N14+6</f>
        <v>37</v>
      </c>
      <c r="Q14" s="64">
        <f t="shared" ref="Q14" si="77">N14+9</f>
        <v>40</v>
      </c>
      <c r="R14" s="62">
        <f>AW14+IF($F14="범선",IF($BE$1=TRUE,INDEX(Sheet2!$H$2:'Sheet2'!$H$45,MATCH(AW14,Sheet2!$G$2:'Sheet2'!$G$45,0),0)),IF($BF$1=TRUE,INDEX(Sheet2!$I$2:'Sheet2'!$I$45,MATCH(AW14,Sheet2!$G$2:'Sheet2'!$G$45,0)),IF($BG$1=TRUE,INDEX(Sheet2!$H$2:'Sheet2'!$H$45,MATCH(AW14,Sheet2!$G$2:'Sheet2'!$G$45,0)),0)))+IF($BC$1=TRUE,2,0)</f>
        <v>33</v>
      </c>
      <c r="S14" s="62">
        <f t="shared" ref="S14" si="78">R14+3.5</f>
        <v>36.5</v>
      </c>
      <c r="T14" s="62">
        <f t="shared" ref="T14" si="79">R14+6.5</f>
        <v>39.5</v>
      </c>
      <c r="U14" s="64">
        <f t="shared" ref="U14" si="80">R14+9.5</f>
        <v>42.5</v>
      </c>
      <c r="V14" s="62">
        <f>AX14+IF($F14="범선",IF($BE$1=TRUE,INDEX(Sheet2!$H$2:'Sheet2'!$H$45,MATCH(AX14,Sheet2!$G$2:'Sheet2'!$G$45,0),0)),IF($BF$1=TRUE,INDEX(Sheet2!$I$2:'Sheet2'!$I$45,MATCH(AX14,Sheet2!$G$2:'Sheet2'!$G$45,0)),IF($BG$1=TRUE,INDEX(Sheet2!$H$2:'Sheet2'!$H$45,MATCH(AX14,Sheet2!$G$2:'Sheet2'!$G$45,0)),0)))+IF($BC$1=TRUE,2,0)</f>
        <v>39</v>
      </c>
      <c r="W14" s="62">
        <f t="shared" ref="W14" si="81">V14+3.5</f>
        <v>42.5</v>
      </c>
      <c r="X14" s="62">
        <f t="shared" ref="X14" si="82">V14+6.5</f>
        <v>45.5</v>
      </c>
      <c r="Y14" s="64">
        <f t="shared" ref="Y14" si="83">V14+9.5</f>
        <v>48.5</v>
      </c>
      <c r="Z14" s="62">
        <f>AY14+IF($F14="범선",IF($BE$1=TRUE,INDEX(Sheet2!$H$2:'Sheet2'!$H$45,MATCH(AY14,Sheet2!$G$2:'Sheet2'!$G$45,0),0)),IF($BF$1=TRUE,INDEX(Sheet2!$I$2:'Sheet2'!$I$45,MATCH(AY14,Sheet2!$G$2:'Sheet2'!$G$45,0)),IF($BG$1=TRUE,INDEX(Sheet2!$H$2:'Sheet2'!$H$45,MATCH(AY14,Sheet2!$G$2:'Sheet2'!$G$45,0)),0)))+IF($BC$1=TRUE,2,0)</f>
        <v>47</v>
      </c>
      <c r="AA14" s="62">
        <f t="shared" ref="AA14" si="84">Z14+3.5</f>
        <v>50.5</v>
      </c>
      <c r="AB14" s="62">
        <f t="shared" ref="AB14" si="85">Z14+6.5</f>
        <v>53.5</v>
      </c>
      <c r="AC14" s="64">
        <f t="shared" ref="AC14" si="86">Z14+9.5</f>
        <v>56.5</v>
      </c>
      <c r="AD14" s="62">
        <f>AZ14+IF($F14="범선",IF($BE$1=TRUE,INDEX(Sheet2!$H$2:'Sheet2'!$H$45,MATCH(AZ14,Sheet2!$G$2:'Sheet2'!$G$45,0),0)),IF($BF$1=TRUE,INDEX(Sheet2!$I$2:'Sheet2'!$I$45,MATCH(AZ14,Sheet2!$G$2:'Sheet2'!$G$45,0)),IF($BG$1=TRUE,INDEX(Sheet2!$H$2:'Sheet2'!$H$45,MATCH(AZ14,Sheet2!$G$2:'Sheet2'!$G$45,0)),0)))+IF($BC$1=TRUE,2,0)</f>
        <v>55</v>
      </c>
      <c r="AE14" s="62">
        <f t="shared" ref="AE14" si="87">AD14+3.5</f>
        <v>58.5</v>
      </c>
      <c r="AF14" s="62">
        <f t="shared" ref="AF14" si="88">AD14+6.5</f>
        <v>61.5</v>
      </c>
      <c r="AG14" s="64">
        <f t="shared" ref="AG14" si="89">AD14+9.5</f>
        <v>64.5</v>
      </c>
      <c r="AH14" s="8"/>
      <c r="AI14" s="6">
        <v>260</v>
      </c>
      <c r="AJ14" s="6">
        <v>140</v>
      </c>
      <c r="AK14" s="6">
        <v>11</v>
      </c>
      <c r="AL14" s="175">
        <v>12</v>
      </c>
      <c r="AM14" s="176">
        <v>50</v>
      </c>
      <c r="AN14" s="6">
        <v>190</v>
      </c>
      <c r="AO14" s="6">
        <v>100</v>
      </c>
      <c r="AP14" s="6">
        <v>90</v>
      </c>
      <c r="AQ14" s="6">
        <v>410</v>
      </c>
      <c r="AR14" s="6">
        <v>2</v>
      </c>
      <c r="AS14" s="6">
        <f t="shared" ref="AS14" si="90">AN14+AP14+AQ14</f>
        <v>690</v>
      </c>
      <c r="AT14" s="6">
        <f t="shared" ref="AT14" si="91">ROUNDDOWN(AS14*0.75,0)</f>
        <v>517</v>
      </c>
      <c r="AU14" s="6">
        <f t="shared" ref="AU14" si="92">ROUNDDOWN(AS14*1.25,0)</f>
        <v>862</v>
      </c>
      <c r="AV14" s="6">
        <f t="shared" si="26"/>
        <v>4</v>
      </c>
      <c r="AW14" s="6">
        <f t="shared" si="27"/>
        <v>5</v>
      </c>
      <c r="AX14" s="6">
        <f t="shared" si="28"/>
        <v>8</v>
      </c>
      <c r="AY14" s="6">
        <f t="shared" si="29"/>
        <v>12</v>
      </c>
      <c r="AZ14" s="6">
        <f t="shared" si="30"/>
        <v>16</v>
      </c>
    </row>
    <row r="15" spans="1:61" s="6" customFormat="1">
      <c r="A15" s="199"/>
      <c r="B15" s="69" t="s">
        <v>89</v>
      </c>
      <c r="C15" s="70" t="s">
        <v>228</v>
      </c>
      <c r="D15" s="71" t="s">
        <v>1</v>
      </c>
      <c r="E15" s="71" t="s">
        <v>0</v>
      </c>
      <c r="F15" s="72" t="s">
        <v>232</v>
      </c>
      <c r="G15" s="73" t="s">
        <v>12</v>
      </c>
      <c r="H15" s="74">
        <f>ROUNDDOWN(AI15*1.05,0)+INDEX(Sheet2!$B$2:'Sheet2'!$B$5,MATCH(G15,Sheet2!$A$2:'Sheet2'!$A$5,0),0)+34*AR15-ROUNDUP(IF($BA$1=TRUE,AT15,AU15)/10,0)</f>
        <v>396</v>
      </c>
      <c r="I15" s="74">
        <f>ROUNDDOWN(AJ15*1.05,0)+INDEX(Sheet2!$B$2:'Sheet2'!$B$5,MATCH(G15,Sheet2!$A$2:'Sheet2'!$A$5,0),0)+34*AR15-ROUNDUP(IF($BA$1=TRUE,AT15,AU15)/10,0)</f>
        <v>375</v>
      </c>
      <c r="J15" s="75">
        <f>H15+I15</f>
        <v>771</v>
      </c>
      <c r="K15" s="76">
        <f>AU15-ROUNDDOWN(AP15/2,0)-ROUNDDOWN(MAX(AO15*1.2,AN15*0.5),0)+INDEX(Sheet2!$C$2:'Sheet2'!$C$5,MATCH(G15,Sheet2!$A$2:'Sheet2'!$A$5,0),0)</f>
        <v>782</v>
      </c>
      <c r="L15" s="70">
        <f>AT15-ROUNDDOWN(AP15/2,0)-ROUNDDOWN(MAX(AO15*1.2,AN15*0.5),0)</f>
        <v>383</v>
      </c>
      <c r="M15" s="71">
        <f>H15*3+I15</f>
        <v>1563</v>
      </c>
      <c r="N15" s="68">
        <f>AV15+IF($F15="범선",IF($BE$1=TRUE,INDEX(Sheet2!$H$2:'Sheet2'!$H$45,MATCH(AV15,Sheet2!$G$2:'Sheet2'!$G$45,0),0)),IF($BF$1=TRUE,INDEX(Sheet2!$I$2:'Sheet2'!$I$45,MATCH(AV15,Sheet2!$G$2:'Sheet2'!$G$45,0)),IF($BG$1=TRUE,INDEX(Sheet2!$H$2:'Sheet2'!$H$45,MATCH(AV15,Sheet2!$G$2:'Sheet2'!$G$45,0)),0)))+IF($BC$1=TRUE,2,0)</f>
        <v>29</v>
      </c>
      <c r="O15" s="62">
        <f>N15+3</f>
        <v>32</v>
      </c>
      <c r="P15" s="62">
        <f>N15+6</f>
        <v>35</v>
      </c>
      <c r="Q15" s="64">
        <f>N15+9</f>
        <v>38</v>
      </c>
      <c r="R15" s="62">
        <f>AW15+IF($F15="범선",IF($BE$1=TRUE,INDEX(Sheet2!$H$2:'Sheet2'!$H$45,MATCH(AW15,Sheet2!$G$2:'Sheet2'!$G$45,0),0)),IF($BF$1=TRUE,INDEX(Sheet2!$I$2:'Sheet2'!$I$45,MATCH(AW15,Sheet2!$G$2:'Sheet2'!$G$45,0)),IF($BG$1=TRUE,INDEX(Sheet2!$H$2:'Sheet2'!$H$45,MATCH(AW15,Sheet2!$G$2:'Sheet2'!$G$45,0)),0)))+IF($BC$1=TRUE,2,0)</f>
        <v>31</v>
      </c>
      <c r="S15" s="62">
        <f>R15+3.5</f>
        <v>34.5</v>
      </c>
      <c r="T15" s="62">
        <f>R15+6.5</f>
        <v>37.5</v>
      </c>
      <c r="U15" s="64">
        <f>R15+9.5</f>
        <v>40.5</v>
      </c>
      <c r="V15" s="62">
        <f>AX15+IF($F15="범선",IF($BE$1=TRUE,INDEX(Sheet2!$H$2:'Sheet2'!$H$45,MATCH(AX15,Sheet2!$G$2:'Sheet2'!$G$45,0),0)),IF($BF$1=TRUE,INDEX(Sheet2!$I$2:'Sheet2'!$I$45,MATCH(AX15,Sheet2!$G$2:'Sheet2'!$G$45,0)),IF($BG$1=TRUE,INDEX(Sheet2!$H$2:'Sheet2'!$H$45,MATCH(AX15,Sheet2!$G$2:'Sheet2'!$G$45,0)),0)))+IF($BC$1=TRUE,2,0)</f>
        <v>37</v>
      </c>
      <c r="W15" s="62">
        <f>V15+3.5</f>
        <v>40.5</v>
      </c>
      <c r="X15" s="62">
        <f>V15+6.5</f>
        <v>43.5</v>
      </c>
      <c r="Y15" s="64">
        <f>V15+9.5</f>
        <v>46.5</v>
      </c>
      <c r="Z15" s="62">
        <f>AY15+IF($F15="범선",IF($BE$1=TRUE,INDEX(Sheet2!$H$2:'Sheet2'!$H$45,MATCH(AY15,Sheet2!$G$2:'Sheet2'!$G$45,0),0)),IF($BF$1=TRUE,INDEX(Sheet2!$I$2:'Sheet2'!$I$45,MATCH(AY15,Sheet2!$G$2:'Sheet2'!$G$45,0)),IF($BG$1=TRUE,INDEX(Sheet2!$H$2:'Sheet2'!$H$45,MATCH(AY15,Sheet2!$G$2:'Sheet2'!$G$45,0)),0)))+IF($BC$1=TRUE,2,0)</f>
        <v>45</v>
      </c>
      <c r="AA15" s="62">
        <f>Z15+3.5</f>
        <v>48.5</v>
      </c>
      <c r="AB15" s="62">
        <f>Z15+6.5</f>
        <v>51.5</v>
      </c>
      <c r="AC15" s="64">
        <f>Z15+9.5</f>
        <v>54.5</v>
      </c>
      <c r="AD15" s="62">
        <f>AZ15+IF($F15="범선",IF($BE$1=TRUE,INDEX(Sheet2!$H$2:'Sheet2'!$H$45,MATCH(AZ15,Sheet2!$G$2:'Sheet2'!$G$45,0),0)),IF($BF$1=TRUE,INDEX(Sheet2!$I$2:'Sheet2'!$I$45,MATCH(AZ15,Sheet2!$G$2:'Sheet2'!$G$45,0)),IF($BG$1=TRUE,INDEX(Sheet2!$H$2:'Sheet2'!$H$45,MATCH(AZ15,Sheet2!$G$2:'Sheet2'!$G$45,0)),0)))+IF($BC$1=TRUE,2,0)</f>
        <v>53</v>
      </c>
      <c r="AE15" s="62">
        <f>AD15+3.5</f>
        <v>56.5</v>
      </c>
      <c r="AF15" s="62">
        <f>AD15+6.5</f>
        <v>59.5</v>
      </c>
      <c r="AG15" s="64">
        <f>AD15+9.5</f>
        <v>62.5</v>
      </c>
      <c r="AH15" s="8"/>
      <c r="AI15" s="6">
        <v>230</v>
      </c>
      <c r="AJ15" s="6">
        <v>210</v>
      </c>
      <c r="AK15" s="6">
        <v>12</v>
      </c>
      <c r="AL15" s="175">
        <v>13</v>
      </c>
      <c r="AM15" s="176">
        <v>45</v>
      </c>
      <c r="AN15" s="6">
        <v>190</v>
      </c>
      <c r="AO15" s="6">
        <v>85</v>
      </c>
      <c r="AP15" s="6">
        <v>80</v>
      </c>
      <c r="AQ15" s="6">
        <v>430</v>
      </c>
      <c r="AR15" s="6">
        <v>2</v>
      </c>
      <c r="AS15" s="6">
        <f>AN15+AP15+AQ15</f>
        <v>700</v>
      </c>
      <c r="AT15" s="6">
        <f>ROUNDDOWN(AS15*0.75,0)</f>
        <v>525</v>
      </c>
      <c r="AU15" s="6">
        <f>ROUNDDOWN(AS15*1.25,0)</f>
        <v>875</v>
      </c>
      <c r="AV15" s="6">
        <f t="shared" si="26"/>
        <v>3</v>
      </c>
      <c r="AW15" s="6">
        <f t="shared" si="27"/>
        <v>4</v>
      </c>
      <c r="AX15" s="6">
        <f t="shared" si="28"/>
        <v>7</v>
      </c>
      <c r="AY15" s="6">
        <f t="shared" si="29"/>
        <v>11</v>
      </c>
      <c r="AZ15" s="6">
        <f t="shared" si="30"/>
        <v>15</v>
      </c>
    </row>
    <row r="16" spans="1:61">
      <c r="A16" s="199"/>
      <c r="B16" s="108"/>
      <c r="C16" s="109" t="s">
        <v>384</v>
      </c>
      <c r="D16" s="110" t="s">
        <v>385</v>
      </c>
      <c r="E16" s="110" t="s">
        <v>0</v>
      </c>
      <c r="F16" s="110" t="s">
        <v>383</v>
      </c>
      <c r="G16" s="111" t="s">
        <v>8</v>
      </c>
      <c r="H16" s="112">
        <f>ROUNDDOWN(AI16*1.05,0)+INDEX(Sheet2!$B$2:'Sheet2'!$B$5,MATCH(G16,Sheet2!$A$2:'Sheet2'!$A$5,0),0)+34*AR16-ROUNDUP(IF($BA$1=TRUE,AT16,AU16)/10,0)</f>
        <v>398</v>
      </c>
      <c r="I16" s="112">
        <f>ROUNDDOWN(AJ16*1.05,0)+INDEX(Sheet2!$B$2:'Sheet2'!$B$5,MATCH(G16,Sheet2!$A$2:'Sheet2'!$A$5,0),0)+34*AR16-ROUNDUP(IF($BA$1=TRUE,AT16,AU16)/10,0)</f>
        <v>346</v>
      </c>
      <c r="J16" s="113">
        <f>H16+I16</f>
        <v>744</v>
      </c>
      <c r="K16" s="114">
        <f>AU16-ROUNDDOWN(AP16/2,0)-ROUNDDOWN(MAX(AO16*1.2,AN16*0.5),0)+INDEX(Sheet2!$C$2:'Sheet2'!$C$5,MATCH(G16,Sheet2!$A$2:'Sheet2'!$A$5,0),0)</f>
        <v>770</v>
      </c>
      <c r="L16" s="109">
        <f>AT16-ROUNDDOWN(AP16/2,0)-ROUNDDOWN(MAX(AO16*1.2,AN16*0.5),0)</f>
        <v>371</v>
      </c>
      <c r="M16" s="110">
        <f t="shared" ref="M16:M24" si="93">H16*3+I16</f>
        <v>1540</v>
      </c>
      <c r="N16" s="87">
        <f>AV16+IF($F16="범선",IF($BE$1=TRUE,INDEX(Sheet2!$H$2:'Sheet2'!$H$45,MATCH(AV16,Sheet2!$G$2:'Sheet2'!$G$45,0),0)),IF($BF$1=TRUE,INDEX(Sheet2!$I$2:'Sheet2'!$I$45,MATCH(AV16,Sheet2!$G$2:'Sheet2'!$G$45,0)),IF($BG$1=TRUE,INDEX(Sheet2!$H$2:'Sheet2'!$H$45,MATCH(AV16,Sheet2!$G$2:'Sheet2'!$G$45,0)),0)))+IF($BC$1=TRUE,2,0)</f>
        <v>29</v>
      </c>
      <c r="O16" s="80">
        <f>N16+3</f>
        <v>32</v>
      </c>
      <c r="P16" s="80">
        <f>N16+6</f>
        <v>35</v>
      </c>
      <c r="Q16" s="82">
        <f>N16+9</f>
        <v>38</v>
      </c>
      <c r="R16" s="80">
        <f>AW16+IF($F16="범선",IF($BE$1=TRUE,INDEX(Sheet2!$H$2:'Sheet2'!$H$45,MATCH(AW16,Sheet2!$G$2:'Sheet2'!$G$45,0),0)),IF($BF$1=TRUE,INDEX(Sheet2!$I$2:'Sheet2'!$I$45,MATCH(AW16,Sheet2!$G$2:'Sheet2'!$G$45,0)),IF($BG$1=TRUE,INDEX(Sheet2!$H$2:'Sheet2'!$H$45,MATCH(AW16,Sheet2!$G$2:'Sheet2'!$G$45,0)),0)))+IF($BC$1=TRUE,2,0)</f>
        <v>31</v>
      </c>
      <c r="S16" s="80">
        <f>R16+3.5</f>
        <v>34.5</v>
      </c>
      <c r="T16" s="80">
        <f>R16+6.5</f>
        <v>37.5</v>
      </c>
      <c r="U16" s="82">
        <f>R16+9.5</f>
        <v>40.5</v>
      </c>
      <c r="V16" s="80">
        <f>AX16+IF($F16="범선",IF($BE$1=TRUE,INDEX(Sheet2!$H$2:'Sheet2'!$H$45,MATCH(AX16,Sheet2!$G$2:'Sheet2'!$G$45,0),0)),IF($BF$1=TRUE,INDEX(Sheet2!$I$2:'Sheet2'!$I$45,MATCH(AX16,Sheet2!$G$2:'Sheet2'!$G$45,0)),IF($BG$1=TRUE,INDEX(Sheet2!$H$2:'Sheet2'!$H$45,MATCH(AX16,Sheet2!$G$2:'Sheet2'!$G$45,0)),0)))+IF($BC$1=TRUE,2,0)</f>
        <v>37</v>
      </c>
      <c r="W16" s="80">
        <f>V16+3.5</f>
        <v>40.5</v>
      </c>
      <c r="X16" s="80">
        <f>V16+6.5</f>
        <v>43.5</v>
      </c>
      <c r="Y16" s="82">
        <f>V16+9.5</f>
        <v>46.5</v>
      </c>
      <c r="Z16" s="80">
        <f>AY16+IF($F16="범선",IF($BE$1=TRUE,INDEX(Sheet2!$H$2:'Sheet2'!$H$45,MATCH(AY16,Sheet2!$G$2:'Sheet2'!$G$45,0),0)),IF($BF$1=TRUE,INDEX(Sheet2!$I$2:'Sheet2'!$I$45,MATCH(AY16,Sheet2!$G$2:'Sheet2'!$G$45,0)),IF($BG$1=TRUE,INDEX(Sheet2!$H$2:'Sheet2'!$H$45,MATCH(AY16,Sheet2!$G$2:'Sheet2'!$G$45,0)),0)))+IF($BC$1=TRUE,2,0)</f>
        <v>45</v>
      </c>
      <c r="AA16" s="80">
        <f>Z16+3.5</f>
        <v>48.5</v>
      </c>
      <c r="AB16" s="80">
        <f>Z16+6.5</f>
        <v>51.5</v>
      </c>
      <c r="AC16" s="82">
        <f>Z16+9.5</f>
        <v>54.5</v>
      </c>
      <c r="AD16" s="80">
        <f>AZ16+IF($F16="범선",IF($BE$1=TRUE,INDEX(Sheet2!$H$2:'Sheet2'!$H$45,MATCH(AZ16,Sheet2!$G$2:'Sheet2'!$G$45,0),0)),IF($BF$1=TRUE,INDEX(Sheet2!$I$2:'Sheet2'!$I$45,MATCH(AZ16,Sheet2!$G$2:'Sheet2'!$G$45,0)),IF($BG$1=TRUE,INDEX(Sheet2!$H$2:'Sheet2'!$H$45,MATCH(AZ16,Sheet2!$G$2:'Sheet2'!$G$45,0)),0)))+IF($BC$1=TRUE,2,0)</f>
        <v>53</v>
      </c>
      <c r="AE16" s="80">
        <f>AD16+3.5</f>
        <v>56.5</v>
      </c>
      <c r="AF16" s="80">
        <f>AD16+6.5</f>
        <v>59.5</v>
      </c>
      <c r="AG16" s="82">
        <f>AD16+9.5</f>
        <v>62.5</v>
      </c>
      <c r="AI16" s="40">
        <v>190</v>
      </c>
      <c r="AJ16" s="40">
        <v>140</v>
      </c>
      <c r="AK16" s="40">
        <v>11</v>
      </c>
      <c r="AL16" s="175">
        <v>11</v>
      </c>
      <c r="AM16" s="176">
        <v>45</v>
      </c>
      <c r="AN16" s="40">
        <v>200</v>
      </c>
      <c r="AO16" s="40">
        <v>80</v>
      </c>
      <c r="AP16" s="40">
        <v>108</v>
      </c>
      <c r="AQ16" s="40">
        <v>392</v>
      </c>
      <c r="AR16" s="40">
        <v>3</v>
      </c>
      <c r="AS16" s="40">
        <f>AN16+AP16+AQ16</f>
        <v>700</v>
      </c>
      <c r="AT16" s="40">
        <f>ROUNDDOWN(AS16*0.75,0)</f>
        <v>525</v>
      </c>
      <c r="AU16" s="40">
        <f>ROUNDDOWN(AS16*1.25,0)</f>
        <v>875</v>
      </c>
      <c r="AV16" s="6">
        <f t="shared" si="26"/>
        <v>3</v>
      </c>
      <c r="AW16" s="6">
        <f t="shared" si="27"/>
        <v>4</v>
      </c>
      <c r="AX16" s="6">
        <f t="shared" si="28"/>
        <v>7</v>
      </c>
      <c r="AY16" s="6">
        <f t="shared" si="29"/>
        <v>11</v>
      </c>
      <c r="AZ16" s="6">
        <f t="shared" si="30"/>
        <v>15</v>
      </c>
    </row>
    <row r="17" spans="1:52" s="6" customFormat="1">
      <c r="A17" s="200" t="s">
        <v>394</v>
      </c>
      <c r="B17" s="88" t="s">
        <v>76</v>
      </c>
      <c r="C17" s="89" t="s">
        <v>228</v>
      </c>
      <c r="D17" s="90" t="s">
        <v>1</v>
      </c>
      <c r="E17" s="90" t="s">
        <v>0</v>
      </c>
      <c r="F17" s="91" t="s">
        <v>232</v>
      </c>
      <c r="G17" s="92" t="s">
        <v>12</v>
      </c>
      <c r="H17" s="93">
        <f>ROUNDDOWN(AI17*1.05,0)+INDEX(Sheet2!$B$2:'Sheet2'!$B$5,MATCH(G17,Sheet2!$A$2:'Sheet2'!$A$5,0),0)+34*AR17-ROUNDUP(IF($BA$1=TRUE,AT17,AU17)/10,0)</f>
        <v>386</v>
      </c>
      <c r="I17" s="93">
        <f>ROUNDDOWN(AJ17*1.05,0)+INDEX(Sheet2!$B$2:'Sheet2'!$B$5,MATCH(G17,Sheet2!$A$2:'Sheet2'!$A$5,0),0)+34*AR17-ROUNDUP(IF($BA$1=TRUE,AT17,AU17)/10,0)</f>
        <v>312</v>
      </c>
      <c r="J17" s="94">
        <f>H17+I17</f>
        <v>698</v>
      </c>
      <c r="K17" s="95">
        <f>AU17-ROUNDDOWN(AP17/2,0)-ROUNDDOWN(MAX(AO17*1.2,AN17*0.5),0)+INDEX(Sheet2!$C$2:'Sheet2'!$C$5,MATCH(G17,Sheet2!$A$2:'Sheet2'!$A$5,0),0)</f>
        <v>782</v>
      </c>
      <c r="L17" s="89">
        <f>AT17-ROUNDDOWN(AP17/2,0)-ROUNDDOWN(MAX(AO17*1.2,AN17*0.5),0)</f>
        <v>383</v>
      </c>
      <c r="M17" s="96">
        <f t="shared" si="93"/>
        <v>1470</v>
      </c>
      <c r="N17" s="97">
        <f>AV17+IF($F17="범선",IF($BE$1=TRUE,INDEX(Sheet2!$H$2:'Sheet2'!$H$45,MATCH(AV17,Sheet2!$G$2:'Sheet2'!$G$45,0),0)),IF($BF$1=TRUE,INDEX(Sheet2!$I$2:'Sheet2'!$I$45,MATCH(AV17,Sheet2!$G$2:'Sheet2'!$G$45,0)),IF($BG$1=TRUE,INDEX(Sheet2!$H$2:'Sheet2'!$H$45,MATCH(AV17,Sheet2!$G$2:'Sheet2'!$G$45,0)),0)))+IF($BC$1=TRUE,2,0)</f>
        <v>31</v>
      </c>
      <c r="O17" s="90">
        <f>N17+3</f>
        <v>34</v>
      </c>
      <c r="P17" s="90">
        <f>N17+6</f>
        <v>37</v>
      </c>
      <c r="Q17" s="92">
        <f>N17+9</f>
        <v>40</v>
      </c>
      <c r="R17" s="90">
        <f>AW17+IF($F17="범선",IF($BE$1=TRUE,INDEX(Sheet2!$H$2:'Sheet2'!$H$45,MATCH(AW17,Sheet2!$G$2:'Sheet2'!$G$45,0),0)),IF($BF$1=TRUE,INDEX(Sheet2!$I$2:'Sheet2'!$I$45,MATCH(AW17,Sheet2!$G$2:'Sheet2'!$G$45,0)),IF($BG$1=TRUE,INDEX(Sheet2!$H$2:'Sheet2'!$H$45,MATCH(AW17,Sheet2!$G$2:'Sheet2'!$G$45,0)),0)))+IF($BC$1=TRUE,2,0)</f>
        <v>33</v>
      </c>
      <c r="S17" s="90">
        <f>R17+3.5</f>
        <v>36.5</v>
      </c>
      <c r="T17" s="90">
        <f>R17+6.5</f>
        <v>39.5</v>
      </c>
      <c r="U17" s="92">
        <f>R17+9.5</f>
        <v>42.5</v>
      </c>
      <c r="V17" s="90">
        <f>AX17+IF($F17="범선",IF($BE$1=TRUE,INDEX(Sheet2!$H$2:'Sheet2'!$H$45,MATCH(AX17,Sheet2!$G$2:'Sheet2'!$G$45,0),0)),IF($BF$1=TRUE,INDEX(Sheet2!$I$2:'Sheet2'!$I$45,MATCH(AX17,Sheet2!$G$2:'Sheet2'!$G$45,0)),IF($BG$1=TRUE,INDEX(Sheet2!$H$2:'Sheet2'!$H$45,MATCH(AX17,Sheet2!$G$2:'Sheet2'!$G$45,0)),0)))+IF($BC$1=TRUE,2,0)</f>
        <v>39</v>
      </c>
      <c r="W17" s="90">
        <f>V17+3.5</f>
        <v>42.5</v>
      </c>
      <c r="X17" s="90">
        <f>V17+6.5</f>
        <v>45.5</v>
      </c>
      <c r="Y17" s="92">
        <f>V17+9.5</f>
        <v>48.5</v>
      </c>
      <c r="Z17" s="90">
        <f>AY17+IF($F17="범선",IF($BE$1=TRUE,INDEX(Sheet2!$H$2:'Sheet2'!$H$45,MATCH(AY17,Sheet2!$G$2:'Sheet2'!$G$45,0),0)),IF($BF$1=TRUE,INDEX(Sheet2!$I$2:'Sheet2'!$I$45,MATCH(AY17,Sheet2!$G$2:'Sheet2'!$G$45,0)),IF($BG$1=TRUE,INDEX(Sheet2!$H$2:'Sheet2'!$H$45,MATCH(AY17,Sheet2!$G$2:'Sheet2'!$G$45,0)),0)))+IF($BC$1=TRUE,2,0)</f>
        <v>47</v>
      </c>
      <c r="AA17" s="90">
        <f>Z17+3.5</f>
        <v>50.5</v>
      </c>
      <c r="AB17" s="90">
        <f>Z17+6.5</f>
        <v>53.5</v>
      </c>
      <c r="AC17" s="92">
        <f>Z17+9.5</f>
        <v>56.5</v>
      </c>
      <c r="AD17" s="90">
        <f>AZ17+IF($F17="범선",IF($BE$1=TRUE,INDEX(Sheet2!$H$2:'Sheet2'!$H$45,MATCH(AZ17,Sheet2!$G$2:'Sheet2'!$G$45,0),0)),IF($BF$1=TRUE,INDEX(Sheet2!$I$2:'Sheet2'!$I$45,MATCH(AZ17,Sheet2!$G$2:'Sheet2'!$G$45,0)),IF($BG$1=TRUE,INDEX(Sheet2!$H$2:'Sheet2'!$H$45,MATCH(AZ17,Sheet2!$G$2:'Sheet2'!$G$45,0)),0)))+IF($BC$1=TRUE,2,0)</f>
        <v>55</v>
      </c>
      <c r="AE17" s="90">
        <f>AD17+3.5</f>
        <v>58.5</v>
      </c>
      <c r="AF17" s="90">
        <f>AD17+6.5</f>
        <v>61.5</v>
      </c>
      <c r="AG17" s="92">
        <f>AD17+9.5</f>
        <v>64.5</v>
      </c>
      <c r="AH17" s="8"/>
      <c r="AI17" s="6">
        <v>220</v>
      </c>
      <c r="AJ17" s="6">
        <v>150</v>
      </c>
      <c r="AK17" s="6">
        <v>11</v>
      </c>
      <c r="AL17" s="177">
        <v>10</v>
      </c>
      <c r="AM17" s="178">
        <v>50</v>
      </c>
      <c r="AN17" s="6">
        <v>200</v>
      </c>
      <c r="AO17" s="6">
        <v>85</v>
      </c>
      <c r="AP17" s="6">
        <v>80</v>
      </c>
      <c r="AQ17" s="6">
        <v>420</v>
      </c>
      <c r="AR17" s="6">
        <v>2</v>
      </c>
      <c r="AS17" s="6">
        <f>AN17+AP17+AQ17</f>
        <v>700</v>
      </c>
      <c r="AT17" s="6">
        <f>ROUNDDOWN(AS17*0.75,0)</f>
        <v>525</v>
      </c>
      <c r="AU17" s="6">
        <f>ROUNDDOWN(AS17*1.25,0)</f>
        <v>875</v>
      </c>
      <c r="AV17" s="6">
        <f t="shared" si="26"/>
        <v>4</v>
      </c>
      <c r="AW17" s="6">
        <f t="shared" si="27"/>
        <v>5</v>
      </c>
      <c r="AX17" s="6">
        <f t="shared" si="28"/>
        <v>8</v>
      </c>
      <c r="AY17" s="6">
        <f t="shared" si="29"/>
        <v>12</v>
      </c>
      <c r="AZ17" s="6">
        <f t="shared" si="30"/>
        <v>16</v>
      </c>
    </row>
    <row r="18" spans="1:52" s="6" customFormat="1">
      <c r="A18" s="201"/>
      <c r="B18" s="60" t="s">
        <v>230</v>
      </c>
      <c r="C18" s="61" t="s">
        <v>228</v>
      </c>
      <c r="D18" s="62" t="s">
        <v>1</v>
      </c>
      <c r="E18" s="62" t="s">
        <v>120</v>
      </c>
      <c r="F18" s="63" t="s">
        <v>232</v>
      </c>
      <c r="G18" s="64" t="s">
        <v>12</v>
      </c>
      <c r="H18" s="65">
        <f>ROUNDDOWN(AI18*1.05,0)+INDEX(Sheet2!$B$2:'Sheet2'!$B$5,MATCH(G18,Sheet2!$A$2:'Sheet2'!$A$5,0),0)+34*AR18-ROUNDUP(IF($BA$1=TRUE,AT18,AU18)/10,0)</f>
        <v>386</v>
      </c>
      <c r="I18" s="65">
        <f>ROUNDDOWN(AJ18*1.05,0)+INDEX(Sheet2!$B$2:'Sheet2'!$B$5,MATCH(G18,Sheet2!$A$2:'Sheet2'!$A$5,0),0)+34*AR18-ROUNDUP(IF($BA$1=TRUE,AT18,AU18)/10,0)</f>
        <v>312</v>
      </c>
      <c r="J18" s="66">
        <f t="shared" si="0"/>
        <v>698</v>
      </c>
      <c r="K18" s="67">
        <f>AU18-ROUNDDOWN(AP18/2,0)-ROUNDDOWN(MAX(AO18*1.2,AN18*0.5),0)+INDEX(Sheet2!$C$2:'Sheet2'!$C$5,MATCH(G18,Sheet2!$A$2:'Sheet2'!$A$5,0),0)</f>
        <v>782</v>
      </c>
      <c r="L18" s="61">
        <f t="shared" si="1"/>
        <v>383</v>
      </c>
      <c r="M18" s="77">
        <f t="shared" si="93"/>
        <v>1470</v>
      </c>
      <c r="N18" s="68">
        <f>AV18+IF($F18="범선",IF($BE$1=TRUE,INDEX(Sheet2!$H$2:'Sheet2'!$H$45,MATCH(AV18,Sheet2!$G$2:'Sheet2'!$G$45,0),0)),IF($BF$1=TRUE,INDEX(Sheet2!$I$2:'Sheet2'!$I$45,MATCH(AV18,Sheet2!$G$2:'Sheet2'!$G$45,0)),IF($BG$1=TRUE,INDEX(Sheet2!$H$2:'Sheet2'!$H$45,MATCH(AV18,Sheet2!$G$2:'Sheet2'!$G$45,0)),0)))+IF($BC$1=TRUE,2,0)</f>
        <v>27</v>
      </c>
      <c r="O18" s="62">
        <f t="shared" si="3"/>
        <v>30</v>
      </c>
      <c r="P18" s="62">
        <f t="shared" si="4"/>
        <v>33</v>
      </c>
      <c r="Q18" s="64">
        <f t="shared" si="5"/>
        <v>36</v>
      </c>
      <c r="R18" s="62">
        <f>AW18+IF($F18="범선",IF($BE$1=TRUE,INDEX(Sheet2!$H$2:'Sheet2'!$H$45,MATCH(AW18,Sheet2!$G$2:'Sheet2'!$G$45,0),0)),IF($BF$1=TRUE,INDEX(Sheet2!$I$2:'Sheet2'!$I$45,MATCH(AW18,Sheet2!$G$2:'Sheet2'!$G$45,0)),IF($BG$1=TRUE,INDEX(Sheet2!$H$2:'Sheet2'!$H$45,MATCH(AW18,Sheet2!$G$2:'Sheet2'!$G$45,0)),0)))+IF($BC$1=TRUE,2,0)</f>
        <v>29</v>
      </c>
      <c r="S18" s="62">
        <f t="shared" si="6"/>
        <v>32.5</v>
      </c>
      <c r="T18" s="62">
        <f t="shared" si="7"/>
        <v>35.5</v>
      </c>
      <c r="U18" s="64">
        <f t="shared" si="8"/>
        <v>38.5</v>
      </c>
      <c r="V18" s="62">
        <f>AX18+IF($F18="범선",IF($BE$1=TRUE,INDEX(Sheet2!$H$2:'Sheet2'!$H$45,MATCH(AX18,Sheet2!$G$2:'Sheet2'!$G$45,0),0)),IF($BF$1=TRUE,INDEX(Sheet2!$I$2:'Sheet2'!$I$45,MATCH(AX18,Sheet2!$G$2:'Sheet2'!$G$45,0)),IF($BG$1=TRUE,INDEX(Sheet2!$H$2:'Sheet2'!$H$45,MATCH(AX18,Sheet2!$G$2:'Sheet2'!$G$45,0)),0)))+IF($BC$1=TRUE,2,0)</f>
        <v>35</v>
      </c>
      <c r="W18" s="62">
        <f t="shared" si="9"/>
        <v>38.5</v>
      </c>
      <c r="X18" s="62">
        <f t="shared" si="10"/>
        <v>41.5</v>
      </c>
      <c r="Y18" s="64">
        <f t="shared" si="11"/>
        <v>44.5</v>
      </c>
      <c r="Z18" s="62">
        <f>AY18+IF($F18="범선",IF($BE$1=TRUE,INDEX(Sheet2!$H$2:'Sheet2'!$H$45,MATCH(AY18,Sheet2!$G$2:'Sheet2'!$G$45,0),0)),IF($BF$1=TRUE,INDEX(Sheet2!$I$2:'Sheet2'!$I$45,MATCH(AY18,Sheet2!$G$2:'Sheet2'!$G$45,0)),IF($BG$1=TRUE,INDEX(Sheet2!$H$2:'Sheet2'!$H$45,MATCH(AY18,Sheet2!$G$2:'Sheet2'!$G$45,0)),0)))+IF($BC$1=TRUE,2,0)</f>
        <v>43</v>
      </c>
      <c r="AA18" s="62">
        <f t="shared" si="12"/>
        <v>46.5</v>
      </c>
      <c r="AB18" s="62">
        <f t="shared" si="13"/>
        <v>49.5</v>
      </c>
      <c r="AC18" s="64">
        <f t="shared" si="14"/>
        <v>52.5</v>
      </c>
      <c r="AD18" s="62">
        <f>AZ18+IF($F18="범선",IF($BE$1=TRUE,INDEX(Sheet2!$H$2:'Sheet2'!$H$45,MATCH(AZ18,Sheet2!$G$2:'Sheet2'!$G$45,0),0)),IF($BF$1=TRUE,INDEX(Sheet2!$I$2:'Sheet2'!$I$45,MATCH(AZ18,Sheet2!$G$2:'Sheet2'!$G$45,0)),IF($BG$1=TRUE,INDEX(Sheet2!$H$2:'Sheet2'!$H$45,MATCH(AZ18,Sheet2!$G$2:'Sheet2'!$G$45,0)),0)))+IF($BC$1=TRUE,2,0)</f>
        <v>51</v>
      </c>
      <c r="AE18" s="62">
        <f t="shared" si="15"/>
        <v>54.5</v>
      </c>
      <c r="AF18" s="62">
        <f t="shared" si="16"/>
        <v>57.5</v>
      </c>
      <c r="AG18" s="64">
        <f t="shared" si="17"/>
        <v>60.5</v>
      </c>
      <c r="AH18" s="8"/>
      <c r="AI18" s="6">
        <v>220</v>
      </c>
      <c r="AJ18" s="6">
        <v>150</v>
      </c>
      <c r="AK18" s="6">
        <v>11</v>
      </c>
      <c r="AL18" s="179">
        <v>12</v>
      </c>
      <c r="AM18" s="180">
        <v>40</v>
      </c>
      <c r="AN18" s="6">
        <v>190</v>
      </c>
      <c r="AO18" s="6">
        <v>85</v>
      </c>
      <c r="AP18" s="6">
        <v>80</v>
      </c>
      <c r="AQ18" s="6">
        <v>430</v>
      </c>
      <c r="AR18" s="6">
        <v>2</v>
      </c>
      <c r="AS18" s="6">
        <f t="shared" si="18"/>
        <v>700</v>
      </c>
      <c r="AT18" s="6">
        <f t="shared" si="19"/>
        <v>525</v>
      </c>
      <c r="AU18" s="6">
        <f t="shared" si="20"/>
        <v>875</v>
      </c>
      <c r="AV18" s="6">
        <f t="shared" si="21"/>
        <v>2</v>
      </c>
      <c r="AW18" s="6">
        <f t="shared" si="22"/>
        <v>3</v>
      </c>
      <c r="AX18" s="6">
        <f t="shared" si="23"/>
        <v>6</v>
      </c>
      <c r="AY18" s="6">
        <f t="shared" si="24"/>
        <v>10</v>
      </c>
      <c r="AZ18" s="6">
        <f t="shared" si="25"/>
        <v>14</v>
      </c>
    </row>
    <row r="19" spans="1:52" s="6" customFormat="1">
      <c r="A19" s="202"/>
      <c r="B19" s="98"/>
      <c r="C19" s="99" t="s">
        <v>228</v>
      </c>
      <c r="D19" s="100" t="s">
        <v>43</v>
      </c>
      <c r="E19" s="100" t="s">
        <v>0</v>
      </c>
      <c r="F19" s="101" t="s">
        <v>232</v>
      </c>
      <c r="G19" s="102" t="s">
        <v>12</v>
      </c>
      <c r="H19" s="103">
        <f>ROUNDDOWN(AI19*1.05,0)+INDEX(Sheet2!$B$2:'Sheet2'!$B$5,MATCH(G19,Sheet2!$A$2:'Sheet2'!$A$5,0),0)+34*AR19-ROUNDUP(IF($BA$1=TRUE,AT19,AU19)/10,0)</f>
        <v>386</v>
      </c>
      <c r="I19" s="103">
        <f>ROUNDDOWN(AJ19*1.05,0)+INDEX(Sheet2!$B$2:'Sheet2'!$B$5,MATCH(G19,Sheet2!$A$2:'Sheet2'!$A$5,0),0)+34*AR19-ROUNDUP(IF($BA$1=TRUE,AT19,AU19)/10,0)</f>
        <v>312</v>
      </c>
      <c r="J19" s="104">
        <f t="shared" si="0"/>
        <v>698</v>
      </c>
      <c r="K19" s="105">
        <f>AU19-ROUNDDOWN(AP19/2,0)-ROUNDDOWN(MAX(AO19*1.2,AN19*0.5),0)+INDEX(Sheet2!$C$2:'Sheet2'!$C$5,MATCH(G19,Sheet2!$A$2:'Sheet2'!$A$5,0),0)</f>
        <v>782</v>
      </c>
      <c r="L19" s="99">
        <f t="shared" si="1"/>
        <v>383</v>
      </c>
      <c r="M19" s="106">
        <f t="shared" si="93"/>
        <v>1470</v>
      </c>
      <c r="N19" s="107">
        <f>AV19+IF($F19="범선",IF($BE$1=TRUE,INDEX(Sheet2!$H$2:'Sheet2'!$H$45,MATCH(AV19,Sheet2!$G$2:'Sheet2'!$G$45,0),0)),IF($BF$1=TRUE,INDEX(Sheet2!$I$2:'Sheet2'!$I$45,MATCH(AV19,Sheet2!$G$2:'Sheet2'!$G$45,0)),IF($BG$1=TRUE,INDEX(Sheet2!$H$2:'Sheet2'!$H$45,MATCH(AV19,Sheet2!$G$2:'Sheet2'!$G$45,0)),0)))+IF($BC$1=TRUE,2,0)</f>
        <v>27</v>
      </c>
      <c r="O19" s="100">
        <f t="shared" si="3"/>
        <v>30</v>
      </c>
      <c r="P19" s="100">
        <f t="shared" si="4"/>
        <v>33</v>
      </c>
      <c r="Q19" s="102">
        <f t="shared" si="5"/>
        <v>36</v>
      </c>
      <c r="R19" s="100">
        <f>AW19+IF($F19="범선",IF($BE$1=TRUE,INDEX(Sheet2!$H$2:'Sheet2'!$H$45,MATCH(AW19,Sheet2!$G$2:'Sheet2'!$G$45,0),0)),IF($BF$1=TRUE,INDEX(Sheet2!$I$2:'Sheet2'!$I$45,MATCH(AW19,Sheet2!$G$2:'Sheet2'!$G$45,0)),IF($BG$1=TRUE,INDEX(Sheet2!$H$2:'Sheet2'!$H$45,MATCH(AW19,Sheet2!$G$2:'Sheet2'!$G$45,0)),0)))+IF($BC$1=TRUE,2,0)</f>
        <v>29</v>
      </c>
      <c r="S19" s="100">
        <f t="shared" si="6"/>
        <v>32.5</v>
      </c>
      <c r="T19" s="100">
        <f t="shared" si="7"/>
        <v>35.5</v>
      </c>
      <c r="U19" s="102">
        <f t="shared" si="8"/>
        <v>38.5</v>
      </c>
      <c r="V19" s="100">
        <f>AX19+IF($F19="범선",IF($BE$1=TRUE,INDEX(Sheet2!$H$2:'Sheet2'!$H$45,MATCH(AX19,Sheet2!$G$2:'Sheet2'!$G$45,0),0)),IF($BF$1=TRUE,INDEX(Sheet2!$I$2:'Sheet2'!$I$45,MATCH(AX19,Sheet2!$G$2:'Sheet2'!$G$45,0)),IF($BG$1=TRUE,INDEX(Sheet2!$H$2:'Sheet2'!$H$45,MATCH(AX19,Sheet2!$G$2:'Sheet2'!$G$45,0)),0)))+IF($BC$1=TRUE,2,0)</f>
        <v>35</v>
      </c>
      <c r="W19" s="100">
        <f t="shared" si="9"/>
        <v>38.5</v>
      </c>
      <c r="X19" s="100">
        <f t="shared" si="10"/>
        <v>41.5</v>
      </c>
      <c r="Y19" s="102">
        <f t="shared" si="11"/>
        <v>44.5</v>
      </c>
      <c r="Z19" s="100">
        <f>AY19+IF($F19="범선",IF($BE$1=TRUE,INDEX(Sheet2!$H$2:'Sheet2'!$H$45,MATCH(AY19,Sheet2!$G$2:'Sheet2'!$G$45,0),0)),IF($BF$1=TRUE,INDEX(Sheet2!$I$2:'Sheet2'!$I$45,MATCH(AY19,Sheet2!$G$2:'Sheet2'!$G$45,0)),IF($BG$1=TRUE,INDEX(Sheet2!$H$2:'Sheet2'!$H$45,MATCH(AY19,Sheet2!$G$2:'Sheet2'!$G$45,0)),0)))+IF($BC$1=TRUE,2,0)</f>
        <v>43</v>
      </c>
      <c r="AA19" s="100">
        <f t="shared" si="12"/>
        <v>46.5</v>
      </c>
      <c r="AB19" s="100">
        <f t="shared" si="13"/>
        <v>49.5</v>
      </c>
      <c r="AC19" s="102">
        <f t="shared" si="14"/>
        <v>52.5</v>
      </c>
      <c r="AD19" s="100">
        <f>AZ19+IF($F19="범선",IF($BE$1=TRUE,INDEX(Sheet2!$H$2:'Sheet2'!$H$45,MATCH(AZ19,Sheet2!$G$2:'Sheet2'!$G$45,0),0)),IF($BF$1=TRUE,INDEX(Sheet2!$I$2:'Sheet2'!$I$45,MATCH(AZ19,Sheet2!$G$2:'Sheet2'!$G$45,0)),IF($BG$1=TRUE,INDEX(Sheet2!$H$2:'Sheet2'!$H$45,MATCH(AZ19,Sheet2!$G$2:'Sheet2'!$G$45,0)),0)))+IF($BC$1=TRUE,2,0)</f>
        <v>51</v>
      </c>
      <c r="AE19" s="100">
        <f t="shared" si="15"/>
        <v>54.5</v>
      </c>
      <c r="AF19" s="100">
        <f t="shared" si="16"/>
        <v>57.5</v>
      </c>
      <c r="AG19" s="102">
        <f t="shared" si="17"/>
        <v>60.5</v>
      </c>
      <c r="AH19" s="8"/>
      <c r="AI19" s="6">
        <v>220</v>
      </c>
      <c r="AJ19" s="6">
        <v>150</v>
      </c>
      <c r="AK19" s="6">
        <v>11</v>
      </c>
      <c r="AL19" s="179">
        <v>10</v>
      </c>
      <c r="AM19" s="180">
        <v>40</v>
      </c>
      <c r="AN19" s="6">
        <v>190</v>
      </c>
      <c r="AO19" s="6">
        <v>85</v>
      </c>
      <c r="AP19" s="6">
        <v>80</v>
      </c>
      <c r="AQ19" s="6">
        <v>430</v>
      </c>
      <c r="AR19" s="6">
        <v>2</v>
      </c>
      <c r="AS19" s="6">
        <f t="shared" si="18"/>
        <v>700</v>
      </c>
      <c r="AT19" s="6">
        <f t="shared" si="19"/>
        <v>525</v>
      </c>
      <c r="AU19" s="6">
        <f t="shared" si="20"/>
        <v>875</v>
      </c>
      <c r="AV19" s="6">
        <f t="shared" si="21"/>
        <v>2</v>
      </c>
      <c r="AW19" s="6">
        <f t="shared" si="22"/>
        <v>3</v>
      </c>
      <c r="AX19" s="6">
        <f t="shared" si="23"/>
        <v>6</v>
      </c>
      <c r="AY19" s="6">
        <f t="shared" si="24"/>
        <v>10</v>
      </c>
      <c r="AZ19" s="6">
        <f t="shared" si="25"/>
        <v>14</v>
      </c>
    </row>
    <row r="20" spans="1:52" s="6" customFormat="1">
      <c r="A20" s="200" t="s">
        <v>393</v>
      </c>
      <c r="B20" s="88" t="s">
        <v>234</v>
      </c>
      <c r="C20" s="89" t="s">
        <v>233</v>
      </c>
      <c r="D20" s="90" t="s">
        <v>1</v>
      </c>
      <c r="E20" s="90" t="s">
        <v>0</v>
      </c>
      <c r="F20" s="91" t="s">
        <v>232</v>
      </c>
      <c r="G20" s="92" t="s">
        <v>12</v>
      </c>
      <c r="H20" s="93">
        <f>ROUNDDOWN(AI20*1.05,0)+INDEX(Sheet2!$B$2:'Sheet2'!$B$5,MATCH(G20,Sheet2!$A$2:'Sheet2'!$A$5,0),0)+34*AR20-ROUNDUP(IF($BA$1=TRUE,AT20,AU20)/10,0)</f>
        <v>422</v>
      </c>
      <c r="I20" s="93">
        <f>ROUNDDOWN(AJ20*1.05,0)+INDEX(Sheet2!$B$2:'Sheet2'!$B$5,MATCH(G20,Sheet2!$A$2:'Sheet2'!$A$5,0),0)+34*AR20-ROUNDUP(IF($BA$1=TRUE,AT20,AU20)/10,0)</f>
        <v>275</v>
      </c>
      <c r="J20" s="94">
        <f t="shared" si="0"/>
        <v>697</v>
      </c>
      <c r="K20" s="95">
        <f>AU20-ROUNDDOWN(AP20/2,0)-ROUNDDOWN(MAX(AO20*1.2,AN20*0.5),0)+INDEX(Sheet2!$C$2:'Sheet2'!$C$5,MATCH(G20,Sheet2!$A$2:'Sheet2'!$A$5,0),0)</f>
        <v>761</v>
      </c>
      <c r="L20" s="89">
        <f t="shared" si="1"/>
        <v>362</v>
      </c>
      <c r="M20" s="96">
        <f t="shared" si="93"/>
        <v>1541</v>
      </c>
      <c r="N20" s="97">
        <f>AV20+IF($F20="범선",IF($BE$1=TRUE,INDEX(Sheet2!$H$2:'Sheet2'!$H$45,MATCH(AV20,Sheet2!$G$2:'Sheet2'!$G$45,0),0)),IF($BF$1=TRUE,INDEX(Sheet2!$I$2:'Sheet2'!$I$45,MATCH(AV20,Sheet2!$G$2:'Sheet2'!$G$45,0)),IF($BG$1=TRUE,INDEX(Sheet2!$H$2:'Sheet2'!$H$45,MATCH(AV20,Sheet2!$G$2:'Sheet2'!$G$45,0)),0)))+IF($BC$1=TRUE,2,0)</f>
        <v>27</v>
      </c>
      <c r="O20" s="90">
        <f t="shared" si="3"/>
        <v>30</v>
      </c>
      <c r="P20" s="90">
        <f t="shared" si="4"/>
        <v>33</v>
      </c>
      <c r="Q20" s="92">
        <f t="shared" si="5"/>
        <v>36</v>
      </c>
      <c r="R20" s="90">
        <f>AW20+IF($F20="범선",IF($BE$1=TRUE,INDEX(Sheet2!$H$2:'Sheet2'!$H$45,MATCH(AW20,Sheet2!$G$2:'Sheet2'!$G$45,0),0)),IF($BF$1=TRUE,INDEX(Sheet2!$I$2:'Sheet2'!$I$45,MATCH(AW20,Sheet2!$G$2:'Sheet2'!$G$45,0)),IF($BG$1=TRUE,INDEX(Sheet2!$H$2:'Sheet2'!$H$45,MATCH(AW20,Sheet2!$G$2:'Sheet2'!$G$45,0)),0)))+IF($BC$1=TRUE,2,0)</f>
        <v>29</v>
      </c>
      <c r="S20" s="90">
        <f t="shared" si="6"/>
        <v>32.5</v>
      </c>
      <c r="T20" s="90">
        <f t="shared" si="7"/>
        <v>35.5</v>
      </c>
      <c r="U20" s="92">
        <f t="shared" si="8"/>
        <v>38.5</v>
      </c>
      <c r="V20" s="90">
        <f>AX20+IF($F20="범선",IF($BE$1=TRUE,INDEX(Sheet2!$H$2:'Sheet2'!$H$45,MATCH(AX20,Sheet2!$G$2:'Sheet2'!$G$45,0),0)),IF($BF$1=TRUE,INDEX(Sheet2!$I$2:'Sheet2'!$I$45,MATCH(AX20,Sheet2!$G$2:'Sheet2'!$G$45,0)),IF($BG$1=TRUE,INDEX(Sheet2!$H$2:'Sheet2'!$H$45,MATCH(AX20,Sheet2!$G$2:'Sheet2'!$G$45,0)),0)))+IF($BC$1=TRUE,2,0)</f>
        <v>35</v>
      </c>
      <c r="W20" s="90">
        <f t="shared" si="9"/>
        <v>38.5</v>
      </c>
      <c r="X20" s="90">
        <f t="shared" si="10"/>
        <v>41.5</v>
      </c>
      <c r="Y20" s="92">
        <f t="shared" si="11"/>
        <v>44.5</v>
      </c>
      <c r="Z20" s="90">
        <f>AY20+IF($F20="범선",IF($BE$1=TRUE,INDEX(Sheet2!$H$2:'Sheet2'!$H$45,MATCH(AY20,Sheet2!$G$2:'Sheet2'!$G$45,0),0)),IF($BF$1=TRUE,INDEX(Sheet2!$I$2:'Sheet2'!$I$45,MATCH(AY20,Sheet2!$G$2:'Sheet2'!$G$45,0)),IF($BG$1=TRUE,INDEX(Sheet2!$H$2:'Sheet2'!$H$45,MATCH(AY20,Sheet2!$G$2:'Sheet2'!$G$45,0)),0)))+IF($BC$1=TRUE,2,0)</f>
        <v>43</v>
      </c>
      <c r="AA20" s="90">
        <f t="shared" si="12"/>
        <v>46.5</v>
      </c>
      <c r="AB20" s="90">
        <f t="shared" si="13"/>
        <v>49.5</v>
      </c>
      <c r="AC20" s="92">
        <f t="shared" si="14"/>
        <v>52.5</v>
      </c>
      <c r="AD20" s="90">
        <f>AZ20+IF($F20="범선",IF($BE$1=TRUE,INDEX(Sheet2!$H$2:'Sheet2'!$H$45,MATCH(AZ20,Sheet2!$G$2:'Sheet2'!$G$45,0),0)),IF($BF$1=TRUE,INDEX(Sheet2!$I$2:'Sheet2'!$I$45,MATCH(AZ20,Sheet2!$G$2:'Sheet2'!$G$45,0)),IF($BG$1=TRUE,INDEX(Sheet2!$H$2:'Sheet2'!$H$45,MATCH(AZ20,Sheet2!$G$2:'Sheet2'!$G$45,0)),0)))+IF($BC$1=TRUE,2,0)</f>
        <v>51</v>
      </c>
      <c r="AE20" s="90">
        <f t="shared" si="15"/>
        <v>54.5</v>
      </c>
      <c r="AF20" s="90">
        <f t="shared" si="16"/>
        <v>57.5</v>
      </c>
      <c r="AG20" s="92">
        <f t="shared" si="17"/>
        <v>60.5</v>
      </c>
      <c r="AH20" s="8"/>
      <c r="AI20" s="6">
        <v>255</v>
      </c>
      <c r="AJ20" s="6">
        <v>115</v>
      </c>
      <c r="AK20" s="6">
        <v>11</v>
      </c>
      <c r="AL20" s="179">
        <v>8</v>
      </c>
      <c r="AM20" s="180">
        <v>40</v>
      </c>
      <c r="AN20" s="6">
        <v>200</v>
      </c>
      <c r="AO20" s="6">
        <v>90</v>
      </c>
      <c r="AP20" s="6">
        <v>110</v>
      </c>
      <c r="AQ20" s="6">
        <v>390</v>
      </c>
      <c r="AR20" s="6">
        <v>2</v>
      </c>
      <c r="AS20" s="6">
        <f t="shared" si="18"/>
        <v>700</v>
      </c>
      <c r="AT20" s="6">
        <f t="shared" si="19"/>
        <v>525</v>
      </c>
      <c r="AU20" s="6">
        <f t="shared" si="20"/>
        <v>875</v>
      </c>
      <c r="AV20" s="6">
        <f t="shared" si="21"/>
        <v>2</v>
      </c>
      <c r="AW20" s="6">
        <f t="shared" si="22"/>
        <v>3</v>
      </c>
      <c r="AX20" s="6">
        <f t="shared" si="23"/>
        <v>6</v>
      </c>
      <c r="AY20" s="6">
        <f t="shared" si="24"/>
        <v>10</v>
      </c>
      <c r="AZ20" s="6">
        <f t="shared" si="25"/>
        <v>14</v>
      </c>
    </row>
    <row r="21" spans="1:52" s="6" customFormat="1">
      <c r="A21" s="201"/>
      <c r="B21" s="60" t="s">
        <v>244</v>
      </c>
      <c r="C21" s="61" t="s">
        <v>243</v>
      </c>
      <c r="D21" s="62" t="s">
        <v>1</v>
      </c>
      <c r="E21" s="62" t="s">
        <v>215</v>
      </c>
      <c r="F21" s="63" t="s">
        <v>232</v>
      </c>
      <c r="G21" s="64" t="s">
        <v>12</v>
      </c>
      <c r="H21" s="65">
        <f>ROUNDDOWN(AI21*1.05,0)+INDEX(Sheet2!$B$2:'Sheet2'!$B$5,MATCH(G21,Sheet2!$A$2:'Sheet2'!$A$5,0),0)+34*AR21-ROUNDUP(IF($BA$1=TRUE,AT21,AU21)/10,0)</f>
        <v>458</v>
      </c>
      <c r="I21" s="65">
        <f>ROUNDDOWN(AJ21*1.05,0)+INDEX(Sheet2!$B$2:'Sheet2'!$B$5,MATCH(G21,Sheet2!$A$2:'Sheet2'!$A$5,0),0)+34*AR21-ROUNDUP(IF($BA$1=TRUE,AT21,AU21)/10,0)</f>
        <v>317</v>
      </c>
      <c r="J21" s="66">
        <f t="shared" si="0"/>
        <v>775</v>
      </c>
      <c r="K21" s="67">
        <f>AU21-ROUNDDOWN(AP21/2,0)-ROUNDDOWN(MAX(AO21*1.2,AN21*0.5),0)+INDEX(Sheet2!$C$2:'Sheet2'!$C$5,MATCH(G21,Sheet2!$A$2:'Sheet2'!$A$5,0),0)</f>
        <v>724</v>
      </c>
      <c r="L21" s="61">
        <f t="shared" si="1"/>
        <v>335</v>
      </c>
      <c r="M21" s="77">
        <f t="shared" si="93"/>
        <v>1691</v>
      </c>
      <c r="N21" s="68">
        <f>AV21+IF($F21="범선",IF($BE$1=TRUE,INDEX(Sheet2!$H$2:'Sheet2'!$H$45,MATCH(AV21,Sheet2!$G$2:'Sheet2'!$G$45,0),0)),IF($BF$1=TRUE,INDEX(Sheet2!$I$2:'Sheet2'!$I$45,MATCH(AV21,Sheet2!$G$2:'Sheet2'!$G$45,0)),IF($BG$1=TRUE,INDEX(Sheet2!$H$2:'Sheet2'!$H$45,MATCH(AV21,Sheet2!$G$2:'Sheet2'!$G$45,0)),0)))+IF($BC$1=TRUE,2,0)</f>
        <v>25</v>
      </c>
      <c r="O21" s="62">
        <f t="shared" si="3"/>
        <v>28</v>
      </c>
      <c r="P21" s="62">
        <f t="shared" si="4"/>
        <v>31</v>
      </c>
      <c r="Q21" s="64">
        <f t="shared" si="5"/>
        <v>34</v>
      </c>
      <c r="R21" s="62">
        <f>AW21+IF($F21="범선",IF($BE$1=TRUE,INDEX(Sheet2!$H$2:'Sheet2'!$H$45,MATCH(AW21,Sheet2!$G$2:'Sheet2'!$G$45,0),0)),IF($BF$1=TRUE,INDEX(Sheet2!$I$2:'Sheet2'!$I$45,MATCH(AW21,Sheet2!$G$2:'Sheet2'!$G$45,0)),IF($BG$1=TRUE,INDEX(Sheet2!$H$2:'Sheet2'!$H$45,MATCH(AW21,Sheet2!$G$2:'Sheet2'!$G$45,0)),0)))+IF($BC$1=TRUE,2,0)</f>
        <v>27</v>
      </c>
      <c r="S21" s="62">
        <f t="shared" si="6"/>
        <v>30.5</v>
      </c>
      <c r="T21" s="62">
        <f t="shared" si="7"/>
        <v>33.5</v>
      </c>
      <c r="U21" s="64">
        <f t="shared" si="8"/>
        <v>36.5</v>
      </c>
      <c r="V21" s="62">
        <f>AX21+IF($F21="범선",IF($BE$1=TRUE,INDEX(Sheet2!$H$2:'Sheet2'!$H$45,MATCH(AX21,Sheet2!$G$2:'Sheet2'!$G$45,0),0)),IF($BF$1=TRUE,INDEX(Sheet2!$I$2:'Sheet2'!$I$45,MATCH(AX21,Sheet2!$G$2:'Sheet2'!$G$45,0)),IF($BG$1=TRUE,INDEX(Sheet2!$H$2:'Sheet2'!$H$45,MATCH(AX21,Sheet2!$G$2:'Sheet2'!$G$45,0)),0)))+IF($BC$1=TRUE,2,0)</f>
        <v>33</v>
      </c>
      <c r="W21" s="62">
        <f t="shared" si="9"/>
        <v>36.5</v>
      </c>
      <c r="X21" s="62">
        <f t="shared" si="10"/>
        <v>39.5</v>
      </c>
      <c r="Y21" s="64">
        <f t="shared" si="11"/>
        <v>42.5</v>
      </c>
      <c r="Z21" s="62">
        <f>AY21+IF($F21="범선",IF($BE$1=TRUE,INDEX(Sheet2!$H$2:'Sheet2'!$H$45,MATCH(AY21,Sheet2!$G$2:'Sheet2'!$G$45,0),0)),IF($BF$1=TRUE,INDEX(Sheet2!$I$2:'Sheet2'!$I$45,MATCH(AY21,Sheet2!$G$2:'Sheet2'!$G$45,0)),IF($BG$1=TRUE,INDEX(Sheet2!$H$2:'Sheet2'!$H$45,MATCH(AY21,Sheet2!$G$2:'Sheet2'!$G$45,0)),0)))+IF($BC$1=TRUE,2,0)</f>
        <v>41</v>
      </c>
      <c r="AA21" s="62">
        <f t="shared" si="12"/>
        <v>44.5</v>
      </c>
      <c r="AB21" s="62">
        <f t="shared" si="13"/>
        <v>47.5</v>
      </c>
      <c r="AC21" s="64">
        <f t="shared" si="14"/>
        <v>50.5</v>
      </c>
      <c r="AD21" s="62">
        <f>AZ21+IF($F21="범선",IF($BE$1=TRUE,INDEX(Sheet2!$H$2:'Sheet2'!$H$45,MATCH(AZ21,Sheet2!$G$2:'Sheet2'!$G$45,0),0)),IF($BF$1=TRUE,INDEX(Sheet2!$I$2:'Sheet2'!$I$45,MATCH(AZ21,Sheet2!$G$2:'Sheet2'!$G$45,0)),IF($BG$1=TRUE,INDEX(Sheet2!$H$2:'Sheet2'!$H$45,MATCH(AZ21,Sheet2!$G$2:'Sheet2'!$G$45,0)),0)))+IF($BC$1=TRUE,2,0)</f>
        <v>49</v>
      </c>
      <c r="AE21" s="62">
        <f t="shared" si="15"/>
        <v>52.5</v>
      </c>
      <c r="AF21" s="62">
        <f t="shared" si="16"/>
        <v>55.5</v>
      </c>
      <c r="AG21" s="64">
        <f t="shared" si="17"/>
        <v>58.5</v>
      </c>
      <c r="AH21" s="8"/>
      <c r="AI21" s="6">
        <v>255</v>
      </c>
      <c r="AJ21" s="6">
        <v>120</v>
      </c>
      <c r="AK21" s="6">
        <v>12</v>
      </c>
      <c r="AL21" s="179">
        <v>8</v>
      </c>
      <c r="AM21" s="180">
        <v>35</v>
      </c>
      <c r="AN21" s="6">
        <v>200</v>
      </c>
      <c r="AO21" s="6">
        <v>100</v>
      </c>
      <c r="AP21" s="6">
        <v>110</v>
      </c>
      <c r="AQ21" s="6">
        <v>370</v>
      </c>
      <c r="AR21" s="6">
        <v>3</v>
      </c>
      <c r="AS21" s="6">
        <f t="shared" si="18"/>
        <v>680</v>
      </c>
      <c r="AT21" s="6">
        <f t="shared" si="19"/>
        <v>510</v>
      </c>
      <c r="AU21" s="6">
        <f t="shared" si="20"/>
        <v>850</v>
      </c>
      <c r="AV21" s="6">
        <f t="shared" si="21"/>
        <v>1</v>
      </c>
      <c r="AW21" s="6">
        <f t="shared" si="22"/>
        <v>2</v>
      </c>
      <c r="AX21" s="6">
        <f t="shared" si="23"/>
        <v>5</v>
      </c>
      <c r="AY21" s="6">
        <f t="shared" si="24"/>
        <v>9</v>
      </c>
      <c r="AZ21" s="6">
        <f t="shared" si="25"/>
        <v>13</v>
      </c>
    </row>
    <row r="22" spans="1:52" s="6" customFormat="1">
      <c r="A22" s="201"/>
      <c r="B22" s="60" t="s">
        <v>132</v>
      </c>
      <c r="C22" s="61" t="s">
        <v>233</v>
      </c>
      <c r="D22" s="62" t="s">
        <v>1</v>
      </c>
      <c r="E22" s="62" t="s">
        <v>0</v>
      </c>
      <c r="F22" s="63" t="s">
        <v>232</v>
      </c>
      <c r="G22" s="64" t="s">
        <v>12</v>
      </c>
      <c r="H22" s="65">
        <f>ROUNDDOWN(AI22*1.05,0)+INDEX(Sheet2!$B$2:'Sheet2'!$B$5,MATCH(G22,Sheet2!$A$2:'Sheet2'!$A$5,0),0)+34*AR22-ROUNDUP(IF($BA$1=TRUE,AT22,AU22)/10,0)</f>
        <v>378</v>
      </c>
      <c r="I22" s="65">
        <f>ROUNDDOWN(AJ22*1.05,0)+INDEX(Sheet2!$B$2:'Sheet2'!$B$5,MATCH(G22,Sheet2!$A$2:'Sheet2'!$A$5,0),0)+34*AR22-ROUNDUP(IF($BA$1=TRUE,AT22,AU22)/10,0)</f>
        <v>252</v>
      </c>
      <c r="J22" s="66">
        <f t="shared" si="0"/>
        <v>630</v>
      </c>
      <c r="K22" s="67">
        <f>AU22-ROUNDDOWN(AP22/2,0)-ROUNDDOWN(MAX(AO22*1.2,AN22*0.5),0)+INDEX(Sheet2!$C$2:'Sheet2'!$C$5,MATCH(G22,Sheet2!$A$2:'Sheet2'!$A$5,0),0)</f>
        <v>1000</v>
      </c>
      <c r="L22" s="61">
        <f t="shared" si="1"/>
        <v>516</v>
      </c>
      <c r="M22" s="77">
        <f t="shared" si="93"/>
        <v>1386</v>
      </c>
      <c r="N22" s="68">
        <f>AV22+IF($F22="범선",IF($BE$1=TRUE,INDEX(Sheet2!$H$2:'Sheet2'!$H$45,MATCH(AV22,Sheet2!$G$2:'Sheet2'!$G$45,0),0)),IF($BF$1=TRUE,INDEX(Sheet2!$I$2:'Sheet2'!$I$45,MATCH(AV22,Sheet2!$G$2:'Sheet2'!$G$45,0)),IF($BG$1=TRUE,INDEX(Sheet2!$H$2:'Sheet2'!$H$45,MATCH(AV22,Sheet2!$G$2:'Sheet2'!$G$45,0)),0)))+IF($BC$1=TRUE,2,0)</f>
        <v>25</v>
      </c>
      <c r="O22" s="62">
        <f t="shared" si="3"/>
        <v>28</v>
      </c>
      <c r="P22" s="62">
        <f t="shared" si="4"/>
        <v>31</v>
      </c>
      <c r="Q22" s="64">
        <f t="shared" si="5"/>
        <v>34</v>
      </c>
      <c r="R22" s="62">
        <f>AW22+IF($F22="범선",IF($BE$1=TRUE,INDEX(Sheet2!$H$2:'Sheet2'!$H$45,MATCH(AW22,Sheet2!$G$2:'Sheet2'!$G$45,0),0)),IF($BF$1=TRUE,INDEX(Sheet2!$I$2:'Sheet2'!$I$45,MATCH(AW22,Sheet2!$G$2:'Sheet2'!$G$45,0)),IF($BG$1=TRUE,INDEX(Sheet2!$H$2:'Sheet2'!$H$45,MATCH(AW22,Sheet2!$G$2:'Sheet2'!$G$45,0)),0)))+IF($BC$1=TRUE,2,0)</f>
        <v>27</v>
      </c>
      <c r="S22" s="62">
        <f t="shared" si="6"/>
        <v>30.5</v>
      </c>
      <c r="T22" s="62">
        <f t="shared" si="7"/>
        <v>33.5</v>
      </c>
      <c r="U22" s="64">
        <f t="shared" si="8"/>
        <v>36.5</v>
      </c>
      <c r="V22" s="62">
        <f>AX22+IF($F22="범선",IF($BE$1=TRUE,INDEX(Sheet2!$H$2:'Sheet2'!$H$45,MATCH(AX22,Sheet2!$G$2:'Sheet2'!$G$45,0),0)),IF($BF$1=TRUE,INDEX(Sheet2!$I$2:'Sheet2'!$I$45,MATCH(AX22,Sheet2!$G$2:'Sheet2'!$G$45,0)),IF($BG$1=TRUE,INDEX(Sheet2!$H$2:'Sheet2'!$H$45,MATCH(AX22,Sheet2!$G$2:'Sheet2'!$G$45,0)),0)))+IF($BC$1=TRUE,2,0)</f>
        <v>33</v>
      </c>
      <c r="W22" s="62">
        <f t="shared" si="9"/>
        <v>36.5</v>
      </c>
      <c r="X22" s="62">
        <f t="shared" si="10"/>
        <v>39.5</v>
      </c>
      <c r="Y22" s="64">
        <f t="shared" si="11"/>
        <v>42.5</v>
      </c>
      <c r="Z22" s="62">
        <f>AY22+IF($F22="범선",IF($BE$1=TRUE,INDEX(Sheet2!$H$2:'Sheet2'!$H$45,MATCH(AY22,Sheet2!$G$2:'Sheet2'!$G$45,0),0)),IF($BF$1=TRUE,INDEX(Sheet2!$I$2:'Sheet2'!$I$45,MATCH(AY22,Sheet2!$G$2:'Sheet2'!$G$45,0)),IF($BG$1=TRUE,INDEX(Sheet2!$H$2:'Sheet2'!$H$45,MATCH(AY22,Sheet2!$G$2:'Sheet2'!$G$45,0)),0)))+IF($BC$1=TRUE,2,0)</f>
        <v>41</v>
      </c>
      <c r="AA22" s="62">
        <f t="shared" si="12"/>
        <v>44.5</v>
      </c>
      <c r="AB22" s="62">
        <f t="shared" si="13"/>
        <v>47.5</v>
      </c>
      <c r="AC22" s="64">
        <f t="shared" si="14"/>
        <v>50.5</v>
      </c>
      <c r="AD22" s="62">
        <f>AZ22+IF($F22="범선",IF($BE$1=TRUE,INDEX(Sheet2!$H$2:'Sheet2'!$H$45,MATCH(AZ22,Sheet2!$G$2:'Sheet2'!$G$45,0),0)),IF($BF$1=TRUE,INDEX(Sheet2!$I$2:'Sheet2'!$I$45,MATCH(AZ22,Sheet2!$G$2:'Sheet2'!$G$45,0)),IF($BG$1=TRUE,INDEX(Sheet2!$H$2:'Sheet2'!$H$45,MATCH(AZ22,Sheet2!$G$2:'Sheet2'!$G$45,0)),0)))+IF($BC$1=TRUE,2,0)</f>
        <v>49</v>
      </c>
      <c r="AE22" s="62">
        <f t="shared" si="15"/>
        <v>52.5</v>
      </c>
      <c r="AF22" s="62">
        <f t="shared" si="16"/>
        <v>55.5</v>
      </c>
      <c r="AG22" s="64">
        <f t="shared" si="17"/>
        <v>58.5</v>
      </c>
      <c r="AH22" s="8"/>
      <c r="AI22" s="6">
        <v>225</v>
      </c>
      <c r="AJ22" s="6">
        <v>105</v>
      </c>
      <c r="AK22" s="6">
        <v>9</v>
      </c>
      <c r="AL22" s="179">
        <v>4</v>
      </c>
      <c r="AM22" s="180">
        <v>40</v>
      </c>
      <c r="AN22" s="6">
        <v>190</v>
      </c>
      <c r="AO22" s="6">
        <v>80</v>
      </c>
      <c r="AP22" s="6">
        <v>80</v>
      </c>
      <c r="AQ22" s="6">
        <v>600</v>
      </c>
      <c r="AR22" s="6">
        <v>2</v>
      </c>
      <c r="AS22" s="6">
        <f t="shared" si="18"/>
        <v>870</v>
      </c>
      <c r="AT22" s="6">
        <f t="shared" si="19"/>
        <v>652</v>
      </c>
      <c r="AU22" s="6">
        <f t="shared" si="20"/>
        <v>1087</v>
      </c>
      <c r="AV22" s="6">
        <f t="shared" si="21"/>
        <v>1</v>
      </c>
      <c r="AW22" s="6">
        <f t="shared" si="22"/>
        <v>2</v>
      </c>
      <c r="AX22" s="6">
        <f t="shared" si="23"/>
        <v>5</v>
      </c>
      <c r="AY22" s="6">
        <f t="shared" si="24"/>
        <v>9</v>
      </c>
      <c r="AZ22" s="6">
        <f t="shared" si="25"/>
        <v>13</v>
      </c>
    </row>
    <row r="23" spans="1:52" s="6" customFormat="1">
      <c r="A23" s="201"/>
      <c r="B23" s="60" t="s">
        <v>132</v>
      </c>
      <c r="C23" s="61" t="s">
        <v>236</v>
      </c>
      <c r="D23" s="62" t="s">
        <v>1</v>
      </c>
      <c r="E23" s="62" t="s">
        <v>117</v>
      </c>
      <c r="F23" s="63" t="s">
        <v>232</v>
      </c>
      <c r="G23" s="64" t="s">
        <v>12</v>
      </c>
      <c r="H23" s="65">
        <f>ROUNDDOWN(AI23*1.05,0)+INDEX(Sheet2!$B$2:'Sheet2'!$B$5,MATCH(G23,Sheet2!$A$2:'Sheet2'!$A$5,0),0)+34*AR23-ROUNDUP(IF($BA$1=TRUE,AT23,AU23)/10,0)</f>
        <v>349</v>
      </c>
      <c r="I23" s="65">
        <f>ROUNDDOWN(AJ23*1.05,0)+INDEX(Sheet2!$B$2:'Sheet2'!$B$5,MATCH(G23,Sheet2!$A$2:'Sheet2'!$A$5,0),0)+34*AR23-ROUNDUP(IF($BA$1=TRUE,AT23,AU23)/10,0)</f>
        <v>475</v>
      </c>
      <c r="J23" s="66">
        <f t="shared" si="0"/>
        <v>824</v>
      </c>
      <c r="K23" s="67">
        <f>AU23-ROUNDDOWN(AP23/2,0)-ROUNDDOWN(MAX(AO23*1.2,AN23*0.5),0)+INDEX(Sheet2!$C$2:'Sheet2'!$C$5,MATCH(G23,Sheet2!$A$2:'Sheet2'!$A$5,0),0)</f>
        <v>1015</v>
      </c>
      <c r="L23" s="61">
        <f t="shared" si="1"/>
        <v>516</v>
      </c>
      <c r="M23" s="77">
        <f t="shared" si="93"/>
        <v>1522</v>
      </c>
      <c r="N23" s="68">
        <f>AV23+IF($F23="범선",IF($BE$1=TRUE,INDEX(Sheet2!$H$2:'Sheet2'!$H$45,MATCH(AV23,Sheet2!$G$2:'Sheet2'!$G$45,0),0)),IF($BF$1=TRUE,INDEX(Sheet2!$I$2:'Sheet2'!$I$45,MATCH(AV23,Sheet2!$G$2:'Sheet2'!$G$45,0)),IF($BG$1=TRUE,INDEX(Sheet2!$H$2:'Sheet2'!$H$45,MATCH(AV23,Sheet2!$G$2:'Sheet2'!$G$45,0)),0)))+IF($BC$1=TRUE,2,0)</f>
        <v>23</v>
      </c>
      <c r="O23" s="62">
        <f t="shared" si="3"/>
        <v>26</v>
      </c>
      <c r="P23" s="62">
        <f t="shared" si="4"/>
        <v>29</v>
      </c>
      <c r="Q23" s="64">
        <f t="shared" si="5"/>
        <v>32</v>
      </c>
      <c r="R23" s="62">
        <f>AW23+IF($F23="범선",IF($BE$1=TRUE,INDEX(Sheet2!$H$2:'Sheet2'!$H$45,MATCH(AW23,Sheet2!$G$2:'Sheet2'!$G$45,0),0)),IF($BF$1=TRUE,INDEX(Sheet2!$I$2:'Sheet2'!$I$45,MATCH(AW23,Sheet2!$G$2:'Sheet2'!$G$45,0)),IF($BG$1=TRUE,INDEX(Sheet2!$H$2:'Sheet2'!$H$45,MATCH(AW23,Sheet2!$G$2:'Sheet2'!$G$45,0)),0)))+IF($BC$1=TRUE,2,0)</f>
        <v>25</v>
      </c>
      <c r="S23" s="62">
        <f t="shared" si="6"/>
        <v>28.5</v>
      </c>
      <c r="T23" s="62">
        <f t="shared" si="7"/>
        <v>31.5</v>
      </c>
      <c r="U23" s="64">
        <f t="shared" si="8"/>
        <v>34.5</v>
      </c>
      <c r="V23" s="62">
        <f>AX23+IF($F23="범선",IF($BE$1=TRUE,INDEX(Sheet2!$H$2:'Sheet2'!$H$45,MATCH(AX23,Sheet2!$G$2:'Sheet2'!$G$45,0),0)),IF($BF$1=TRUE,INDEX(Sheet2!$I$2:'Sheet2'!$I$45,MATCH(AX23,Sheet2!$G$2:'Sheet2'!$G$45,0)),IF($BG$1=TRUE,INDEX(Sheet2!$H$2:'Sheet2'!$H$45,MATCH(AX23,Sheet2!$G$2:'Sheet2'!$G$45,0)),0)))+IF($BC$1=TRUE,2,0)</f>
        <v>33</v>
      </c>
      <c r="W23" s="62">
        <f t="shared" si="9"/>
        <v>36.5</v>
      </c>
      <c r="X23" s="62">
        <f t="shared" si="10"/>
        <v>39.5</v>
      </c>
      <c r="Y23" s="64">
        <f t="shared" si="11"/>
        <v>42.5</v>
      </c>
      <c r="Z23" s="62">
        <f>AY23+IF($F23="범선",IF($BE$1=TRUE,INDEX(Sheet2!$H$2:'Sheet2'!$H$45,MATCH(AY23,Sheet2!$G$2:'Sheet2'!$G$45,0),0)),IF($BF$1=TRUE,INDEX(Sheet2!$I$2:'Sheet2'!$I$45,MATCH(AY23,Sheet2!$G$2:'Sheet2'!$G$45,0)),IF($BG$1=TRUE,INDEX(Sheet2!$H$2:'Sheet2'!$H$45,MATCH(AY23,Sheet2!$G$2:'Sheet2'!$G$45,0)),0)))+IF($BC$1=TRUE,2,0)</f>
        <v>41</v>
      </c>
      <c r="AA23" s="62">
        <f t="shared" si="12"/>
        <v>44.5</v>
      </c>
      <c r="AB23" s="62">
        <f t="shared" si="13"/>
        <v>47.5</v>
      </c>
      <c r="AC23" s="64">
        <f t="shared" si="14"/>
        <v>50.5</v>
      </c>
      <c r="AD23" s="62">
        <f>AZ23+IF($F23="범선",IF($BE$1=TRUE,INDEX(Sheet2!$H$2:'Sheet2'!$H$45,MATCH(AZ23,Sheet2!$G$2:'Sheet2'!$G$45,0),0)),IF($BF$1=TRUE,INDEX(Sheet2!$I$2:'Sheet2'!$I$45,MATCH(AZ23,Sheet2!$G$2:'Sheet2'!$G$45,0)),IF($BG$1=TRUE,INDEX(Sheet2!$H$2:'Sheet2'!$H$45,MATCH(AZ23,Sheet2!$G$2:'Sheet2'!$G$45,0)),0)))+IF($BC$1=TRUE,2,0)</f>
        <v>47</v>
      </c>
      <c r="AE23" s="62">
        <f t="shared" si="15"/>
        <v>50.5</v>
      </c>
      <c r="AF23" s="62">
        <f t="shared" si="16"/>
        <v>53.5</v>
      </c>
      <c r="AG23" s="64">
        <f t="shared" si="17"/>
        <v>56.5</v>
      </c>
      <c r="AH23" s="8"/>
      <c r="AI23" s="6">
        <v>135</v>
      </c>
      <c r="AJ23" s="6">
        <v>255</v>
      </c>
      <c r="AK23" s="6">
        <v>11</v>
      </c>
      <c r="AL23" s="179">
        <v>3</v>
      </c>
      <c r="AM23" s="180">
        <v>38</v>
      </c>
      <c r="AN23" s="6">
        <v>222</v>
      </c>
      <c r="AO23" s="6">
        <v>85</v>
      </c>
      <c r="AP23" s="6">
        <v>96</v>
      </c>
      <c r="AQ23" s="6">
        <v>582</v>
      </c>
      <c r="AR23" s="6">
        <v>4</v>
      </c>
      <c r="AS23" s="6">
        <f t="shared" si="18"/>
        <v>900</v>
      </c>
      <c r="AT23" s="6">
        <f t="shared" si="19"/>
        <v>675</v>
      </c>
      <c r="AU23" s="6">
        <f t="shared" si="20"/>
        <v>1125</v>
      </c>
      <c r="AV23" s="6">
        <f t="shared" si="21"/>
        <v>0</v>
      </c>
      <c r="AW23" s="6">
        <f t="shared" si="22"/>
        <v>1</v>
      </c>
      <c r="AX23" s="6">
        <f t="shared" si="23"/>
        <v>5</v>
      </c>
      <c r="AY23" s="6">
        <f t="shared" si="24"/>
        <v>9</v>
      </c>
      <c r="AZ23" s="6">
        <f t="shared" si="25"/>
        <v>12</v>
      </c>
    </row>
    <row r="24" spans="1:52" s="6" customFormat="1">
      <c r="A24" s="202"/>
      <c r="B24" s="98" t="s">
        <v>239</v>
      </c>
      <c r="C24" s="99" t="s">
        <v>236</v>
      </c>
      <c r="D24" s="100" t="s">
        <v>1</v>
      </c>
      <c r="E24" s="100" t="s">
        <v>0</v>
      </c>
      <c r="F24" s="101" t="s">
        <v>232</v>
      </c>
      <c r="G24" s="102" t="s">
        <v>12</v>
      </c>
      <c r="H24" s="103">
        <f>ROUNDDOWN(AI24*1.05,0)+INDEX(Sheet2!$B$2:'Sheet2'!$B$5,MATCH(G24,Sheet2!$A$2:'Sheet2'!$A$5,0),0)+34*AR24-ROUNDUP(IF($BA$1=TRUE,AT24,AU24)/10,0)</f>
        <v>346</v>
      </c>
      <c r="I24" s="103">
        <f>ROUNDDOWN(AJ24*1.05,0)+INDEX(Sheet2!$B$2:'Sheet2'!$B$5,MATCH(G24,Sheet2!$A$2:'Sheet2'!$A$5,0),0)+34*AR24-ROUNDUP(IF($BA$1=TRUE,AT24,AU24)/10,0)</f>
        <v>478</v>
      </c>
      <c r="J24" s="104">
        <f t="shared" si="0"/>
        <v>824</v>
      </c>
      <c r="K24" s="105">
        <f>AU24-ROUNDDOWN(AP24/2,0)-ROUNDDOWN(MAX(AO24*1.2,AN24*0.5),0)+INDEX(Sheet2!$C$2:'Sheet2'!$C$5,MATCH(G24,Sheet2!$A$2:'Sheet2'!$A$5,0),0)</f>
        <v>747</v>
      </c>
      <c r="L24" s="99">
        <f t="shared" si="1"/>
        <v>367</v>
      </c>
      <c r="M24" s="106">
        <f t="shared" si="93"/>
        <v>1516</v>
      </c>
      <c r="N24" s="107">
        <f>AV24+IF($F24="범선",IF($BE$1=TRUE,INDEX(Sheet2!$H$2:'Sheet2'!$H$45,MATCH(AV24,Sheet2!$G$2:'Sheet2'!$G$45,0),0)),IF($BF$1=TRUE,INDEX(Sheet2!$I$2:'Sheet2'!$I$45,MATCH(AV24,Sheet2!$G$2:'Sheet2'!$G$45,0)),IF($BG$1=TRUE,INDEX(Sheet2!$H$2:'Sheet2'!$H$45,MATCH(AV24,Sheet2!$G$2:'Sheet2'!$G$45,0)),0)))+IF($BC$1=TRUE,2,0)</f>
        <v>23</v>
      </c>
      <c r="O24" s="100">
        <f t="shared" si="3"/>
        <v>26</v>
      </c>
      <c r="P24" s="100">
        <f t="shared" si="4"/>
        <v>29</v>
      </c>
      <c r="Q24" s="102">
        <f t="shared" si="5"/>
        <v>32</v>
      </c>
      <c r="R24" s="100">
        <f>AW24+IF($F24="범선",IF($BE$1=TRUE,INDEX(Sheet2!$H$2:'Sheet2'!$H$45,MATCH(AW24,Sheet2!$G$2:'Sheet2'!$G$45,0),0)),IF($BF$1=TRUE,INDEX(Sheet2!$I$2:'Sheet2'!$I$45,MATCH(AW24,Sheet2!$G$2:'Sheet2'!$G$45,0)),IF($BG$1=TRUE,INDEX(Sheet2!$H$2:'Sheet2'!$H$45,MATCH(AW24,Sheet2!$G$2:'Sheet2'!$G$45,0)),0)))+IF($BC$1=TRUE,2,0)</f>
        <v>25</v>
      </c>
      <c r="S24" s="100">
        <f t="shared" si="6"/>
        <v>28.5</v>
      </c>
      <c r="T24" s="100">
        <f t="shared" si="7"/>
        <v>31.5</v>
      </c>
      <c r="U24" s="102">
        <f t="shared" si="8"/>
        <v>34.5</v>
      </c>
      <c r="V24" s="100">
        <f>AX24+IF($F24="범선",IF($BE$1=TRUE,INDEX(Sheet2!$H$2:'Sheet2'!$H$45,MATCH(AX24,Sheet2!$G$2:'Sheet2'!$G$45,0),0)),IF($BF$1=TRUE,INDEX(Sheet2!$I$2:'Sheet2'!$I$45,MATCH(AX24,Sheet2!$G$2:'Sheet2'!$G$45,0)),IF($BG$1=TRUE,INDEX(Sheet2!$H$2:'Sheet2'!$H$45,MATCH(AX24,Sheet2!$G$2:'Sheet2'!$G$45,0)),0)))+IF($BC$1=TRUE,2,0)</f>
        <v>31</v>
      </c>
      <c r="W24" s="100">
        <f t="shared" si="9"/>
        <v>34.5</v>
      </c>
      <c r="X24" s="100">
        <f t="shared" si="10"/>
        <v>37.5</v>
      </c>
      <c r="Y24" s="102">
        <f t="shared" si="11"/>
        <v>40.5</v>
      </c>
      <c r="Z24" s="100">
        <f>AY24+IF($F24="범선",IF($BE$1=TRUE,INDEX(Sheet2!$H$2:'Sheet2'!$H$45,MATCH(AY24,Sheet2!$G$2:'Sheet2'!$G$45,0),0)),IF($BF$1=TRUE,INDEX(Sheet2!$I$2:'Sheet2'!$I$45,MATCH(AY24,Sheet2!$G$2:'Sheet2'!$G$45,0)),IF($BG$1=TRUE,INDEX(Sheet2!$H$2:'Sheet2'!$H$45,MATCH(AY24,Sheet2!$G$2:'Sheet2'!$G$45,0)),0)))+IF($BC$1=TRUE,2,0)</f>
        <v>39</v>
      </c>
      <c r="AA24" s="100">
        <f t="shared" si="12"/>
        <v>42.5</v>
      </c>
      <c r="AB24" s="100">
        <f t="shared" si="13"/>
        <v>45.5</v>
      </c>
      <c r="AC24" s="102">
        <f t="shared" si="14"/>
        <v>48.5</v>
      </c>
      <c r="AD24" s="100">
        <f>AZ24+IF($F24="범선",IF($BE$1=TRUE,INDEX(Sheet2!$H$2:'Sheet2'!$H$45,MATCH(AZ24,Sheet2!$G$2:'Sheet2'!$G$45,0),0)),IF($BF$1=TRUE,INDEX(Sheet2!$I$2:'Sheet2'!$I$45,MATCH(AZ24,Sheet2!$G$2:'Sheet2'!$G$45,0)),IF($BG$1=TRUE,INDEX(Sheet2!$H$2:'Sheet2'!$H$45,MATCH(AZ24,Sheet2!$G$2:'Sheet2'!$G$45,0)),0)))+IF($BC$1=TRUE,2,0)</f>
        <v>47</v>
      </c>
      <c r="AE24" s="100">
        <f t="shared" si="15"/>
        <v>50.5</v>
      </c>
      <c r="AF24" s="100">
        <f t="shared" si="16"/>
        <v>53.5</v>
      </c>
      <c r="AG24" s="102">
        <f t="shared" si="17"/>
        <v>56.5</v>
      </c>
      <c r="AH24" s="8"/>
      <c r="AI24" s="6">
        <v>115</v>
      </c>
      <c r="AJ24" s="6">
        <v>240</v>
      </c>
      <c r="AK24" s="6">
        <v>8</v>
      </c>
      <c r="AL24" s="181">
        <v>5</v>
      </c>
      <c r="AM24" s="182">
        <v>25</v>
      </c>
      <c r="AN24" s="6">
        <v>170</v>
      </c>
      <c r="AO24" s="6">
        <v>78</v>
      </c>
      <c r="AP24" s="6">
        <v>72</v>
      </c>
      <c r="AQ24" s="6">
        <v>420</v>
      </c>
      <c r="AR24" s="6">
        <v>4</v>
      </c>
      <c r="AS24" s="6">
        <f t="shared" si="18"/>
        <v>662</v>
      </c>
      <c r="AT24" s="6">
        <f t="shared" si="19"/>
        <v>496</v>
      </c>
      <c r="AU24" s="6">
        <f t="shared" si="20"/>
        <v>827</v>
      </c>
      <c r="AV24" s="6">
        <f t="shared" si="21"/>
        <v>0</v>
      </c>
      <c r="AW24" s="6">
        <f t="shared" si="22"/>
        <v>1</v>
      </c>
      <c r="AX24" s="6">
        <f t="shared" si="23"/>
        <v>4</v>
      </c>
      <c r="AY24" s="6">
        <f t="shared" si="24"/>
        <v>8</v>
      </c>
      <c r="AZ24" s="6">
        <f t="shared" si="25"/>
        <v>12</v>
      </c>
    </row>
    <row r="25" spans="1:52" s="6" customFormat="1">
      <c r="A25" s="122"/>
      <c r="B25" s="123" t="s">
        <v>398</v>
      </c>
      <c r="C25" s="124" t="s">
        <v>397</v>
      </c>
      <c r="D25" s="125" t="s">
        <v>395</v>
      </c>
      <c r="E25" s="125" t="s">
        <v>92</v>
      </c>
      <c r="F25" s="126" t="s">
        <v>232</v>
      </c>
      <c r="G25" s="127" t="s">
        <v>12</v>
      </c>
      <c r="H25" s="128">
        <f>ROUNDDOWN(AI25*1.05,0)+INDEX(Sheet2!$B$2:'Sheet2'!$B$5,MATCH(G25,Sheet2!$A$2:'Sheet2'!$A$5,0),0)+34*AR25-ROUNDUP(IF($BA$1=TRUE,AT25,AU25)/10,0)+20</f>
        <v>287</v>
      </c>
      <c r="I25" s="128">
        <f>ROUNDDOWN(AJ25*1.05,0)+INDEX(Sheet2!$B$2:'Sheet2'!$B$5,MATCH(G25,Sheet2!$A$2:'Sheet2'!$A$5,0),0)+34*AR25-ROUNDUP(IF($BA$1=TRUE,AT25,AU25)/10,0)+20</f>
        <v>350</v>
      </c>
      <c r="J25" s="129">
        <f t="shared" ref="J25" si="94">H25+I25</f>
        <v>637</v>
      </c>
      <c r="K25" s="130">
        <f>AU25-ROUNDDOWN(AP25/2,0)-ROUNDDOWN(MAX(AO25*1.2,AN25*0.5),0)+INDEX(Sheet2!$C$2:'Sheet2'!$C$5,MATCH(G25,Sheet2!$A$2:'Sheet2'!$A$5,0),0)</f>
        <v>791</v>
      </c>
      <c r="L25" s="124">
        <f t="shared" ref="L25" si="95">AT25-ROUNDDOWN(AP25/2,0)-ROUNDDOWN(MAX(AO25*1.2,AN25*0.5),0)</f>
        <v>382</v>
      </c>
      <c r="M25" s="125">
        <f t="shared" ref="M25" si="96">H25*3+I25</f>
        <v>1211</v>
      </c>
      <c r="N25" s="107">
        <f>AV25+IF($F25="범선",IF($BE$1=TRUE,INDEX(Sheet2!$H$2:'Sheet2'!$H$45,MATCH(AV25,Sheet2!$G$2:'Sheet2'!$G$45,0),0)),IF($BF$1=TRUE,INDEX(Sheet2!$I$2:'Sheet2'!$I$45,MATCH(AV25,Sheet2!$G$2:'Sheet2'!$G$45,0)),IF($BG$1=TRUE,INDEX(Sheet2!$H$2:'Sheet2'!$H$45,MATCH(AV25,Sheet2!$G$2:'Sheet2'!$G$45,0)),0)))+IF($BC$1=TRUE,2,0)</f>
        <v>29</v>
      </c>
      <c r="O25" s="100">
        <f t="shared" ref="O25" si="97">N25+3</f>
        <v>32</v>
      </c>
      <c r="P25" s="100">
        <f t="shared" ref="P25" si="98">N25+6</f>
        <v>35</v>
      </c>
      <c r="Q25" s="102">
        <f t="shared" ref="Q25" si="99">N25+9</f>
        <v>38</v>
      </c>
      <c r="R25" s="100">
        <f>AW25+IF($F25="범선",IF($BE$1=TRUE,INDEX(Sheet2!$H$2:'Sheet2'!$H$45,MATCH(AW25,Sheet2!$G$2:'Sheet2'!$G$45,0),0)),IF($BF$1=TRUE,INDEX(Sheet2!$I$2:'Sheet2'!$I$45,MATCH(AW25,Sheet2!$G$2:'Sheet2'!$G$45,0)),IF($BG$1=TRUE,INDEX(Sheet2!$H$2:'Sheet2'!$H$45,MATCH(AW25,Sheet2!$G$2:'Sheet2'!$G$45,0)),0)))+IF($BC$1=TRUE,2,0)</f>
        <v>31</v>
      </c>
      <c r="S25" s="100">
        <f t="shared" ref="S25" si="100">R25+3.5</f>
        <v>34.5</v>
      </c>
      <c r="T25" s="100">
        <f t="shared" ref="T25" si="101">R25+6.5</f>
        <v>37.5</v>
      </c>
      <c r="U25" s="102">
        <f t="shared" ref="U25" si="102">R25+9.5</f>
        <v>40.5</v>
      </c>
      <c r="V25" s="100">
        <f>AX25+IF($F25="범선",IF($BE$1=TRUE,INDEX(Sheet2!$H$2:'Sheet2'!$H$45,MATCH(AX25,Sheet2!$G$2:'Sheet2'!$G$45,0),0)),IF($BF$1=TRUE,INDEX(Sheet2!$I$2:'Sheet2'!$I$45,MATCH(AX25,Sheet2!$G$2:'Sheet2'!$G$45,0)),IF($BG$1=TRUE,INDEX(Sheet2!$H$2:'Sheet2'!$H$45,MATCH(AX25,Sheet2!$G$2:'Sheet2'!$G$45,0)),0)))+IF($BC$1=TRUE,2,0)</f>
        <v>37</v>
      </c>
      <c r="W25" s="100">
        <f t="shared" ref="W25" si="103">V25+3.5</f>
        <v>40.5</v>
      </c>
      <c r="X25" s="100">
        <f t="shared" ref="X25" si="104">V25+6.5</f>
        <v>43.5</v>
      </c>
      <c r="Y25" s="102">
        <f t="shared" ref="Y25" si="105">V25+9.5</f>
        <v>46.5</v>
      </c>
      <c r="Z25" s="100">
        <f>AY25+IF($F25="범선",IF($BE$1=TRUE,INDEX(Sheet2!$H$2:'Sheet2'!$H$45,MATCH(AY25,Sheet2!$G$2:'Sheet2'!$G$45,0),0)),IF($BF$1=TRUE,INDEX(Sheet2!$I$2:'Sheet2'!$I$45,MATCH(AY25,Sheet2!$G$2:'Sheet2'!$G$45,0)),IF($BG$1=TRUE,INDEX(Sheet2!$H$2:'Sheet2'!$H$45,MATCH(AY25,Sheet2!$G$2:'Sheet2'!$G$45,0)),0)))+IF($BC$1=TRUE,2,0)</f>
        <v>45</v>
      </c>
      <c r="AA25" s="100">
        <f t="shared" ref="AA25" si="106">Z25+3.5</f>
        <v>48.5</v>
      </c>
      <c r="AB25" s="100">
        <f t="shared" ref="AB25" si="107">Z25+6.5</f>
        <v>51.5</v>
      </c>
      <c r="AC25" s="102">
        <f t="shared" ref="AC25" si="108">Z25+9.5</f>
        <v>54.5</v>
      </c>
      <c r="AD25" s="100">
        <f>AZ25+IF($F25="범선",IF($BE$1=TRUE,INDEX(Sheet2!$H$2:'Sheet2'!$H$45,MATCH(AZ25,Sheet2!$G$2:'Sheet2'!$G$45,0),0)),IF($BF$1=TRUE,INDEX(Sheet2!$I$2:'Sheet2'!$I$45,MATCH(AZ25,Sheet2!$G$2:'Sheet2'!$G$45,0)),IF($BG$1=TRUE,INDEX(Sheet2!$H$2:'Sheet2'!$H$45,MATCH(AZ25,Sheet2!$G$2:'Sheet2'!$G$45,0)),0)))+IF($BC$1=TRUE,2,0)</f>
        <v>53</v>
      </c>
      <c r="AE25" s="100">
        <f t="shared" ref="AE25" si="109">AD25+3.5</f>
        <v>56.5</v>
      </c>
      <c r="AF25" s="100">
        <f t="shared" ref="AF25" si="110">AD25+6.5</f>
        <v>59.5</v>
      </c>
      <c r="AG25" s="102">
        <f t="shared" ref="AG25" si="111">AD25+9.5</f>
        <v>62.5</v>
      </c>
      <c r="AH25" s="8"/>
      <c r="AI25" s="6">
        <v>140</v>
      </c>
      <c r="AJ25" s="6">
        <v>200</v>
      </c>
      <c r="AK25" s="6">
        <v>17</v>
      </c>
      <c r="AL25" s="183">
        <v>9</v>
      </c>
      <c r="AM25" s="184">
        <v>45</v>
      </c>
      <c r="AN25" s="6">
        <v>200</v>
      </c>
      <c r="AO25" s="6">
        <v>90</v>
      </c>
      <c r="AP25" s="6">
        <v>100</v>
      </c>
      <c r="AQ25" s="6">
        <v>420</v>
      </c>
      <c r="AR25" s="6">
        <v>1</v>
      </c>
      <c r="AS25" s="6">
        <f t="shared" ref="AS25" si="112">AN25+AP25+AQ25</f>
        <v>720</v>
      </c>
      <c r="AT25" s="6">
        <f t="shared" ref="AT25" si="113">ROUNDDOWN(AS25*0.75,0)</f>
        <v>540</v>
      </c>
      <c r="AU25" s="6">
        <f t="shared" ref="AU25" si="114">ROUNDDOWN(AS25*1.25,0)</f>
        <v>900</v>
      </c>
      <c r="AV25" s="6">
        <f t="shared" si="21"/>
        <v>3</v>
      </c>
      <c r="AW25" s="6">
        <f t="shared" si="22"/>
        <v>4</v>
      </c>
      <c r="AX25" s="6">
        <f t="shared" si="23"/>
        <v>7</v>
      </c>
      <c r="AY25" s="6">
        <f t="shared" si="24"/>
        <v>11</v>
      </c>
      <c r="AZ25" s="6">
        <f t="shared" si="25"/>
        <v>15</v>
      </c>
    </row>
    <row r="26" spans="1:52" s="6" customFormat="1">
      <c r="A26" s="122"/>
      <c r="B26" s="131" t="s">
        <v>266</v>
      </c>
      <c r="C26" s="132" t="s">
        <v>397</v>
      </c>
      <c r="D26" s="133" t="s">
        <v>395</v>
      </c>
      <c r="E26" s="133" t="s">
        <v>92</v>
      </c>
      <c r="F26" s="134" t="s">
        <v>232</v>
      </c>
      <c r="G26" s="135" t="s">
        <v>396</v>
      </c>
      <c r="H26" s="136">
        <f>ROUNDDOWN(AI26*1.05,0)+INDEX(Sheet2!$B$2:'Sheet2'!$B$5,MATCH(G26,Sheet2!$A$2:'Sheet2'!$A$5,0),0)+34*AR26-ROUNDUP(IF($BA$1=TRUE,AT26,AU26)/10,0)+20</f>
        <v>243</v>
      </c>
      <c r="I26" s="136">
        <f>ROUNDDOWN(AJ26*1.05,0)+INDEX(Sheet2!$B$2:'Sheet2'!$B$5,MATCH(G26,Sheet2!$A$2:'Sheet2'!$A$5,0),0)+34*AR26-ROUNDUP(IF($BA$1=TRUE,AT26,AU26)/10,0)+20</f>
        <v>327</v>
      </c>
      <c r="J26" s="137">
        <f t="shared" ref="J26:J27" si="115">H26+I26</f>
        <v>570</v>
      </c>
      <c r="K26" s="138">
        <f>AU26-ROUNDDOWN(AP26/2,0)-ROUNDDOWN(MAX(AO26*1.2,AN26*0.5),0)+INDEX(Sheet2!$C$2:'Sheet2'!$C$5,MATCH(G26,Sheet2!$A$2:'Sheet2'!$A$5,0),0)</f>
        <v>1388</v>
      </c>
      <c r="L26" s="132">
        <f t="shared" ref="L26:L27" si="116">AT26-ROUNDDOWN(AP26/2,0)-ROUNDDOWN(MAX(AO26*1.2,AN26*0.5),0)</f>
        <v>762</v>
      </c>
      <c r="M26" s="133">
        <f t="shared" ref="M26:M27" si="117">H26*3+I26</f>
        <v>1056</v>
      </c>
      <c r="N26" s="107">
        <f>AV26+IF($F26="범선",IF($BE$1=TRUE,INDEX(Sheet2!$H$2:'Sheet2'!$H$45,MATCH(AV26,Sheet2!$G$2:'Sheet2'!$G$45,0),0)),IF($BF$1=TRUE,INDEX(Sheet2!$I$2:'Sheet2'!$I$45,MATCH(AV26,Sheet2!$G$2:'Sheet2'!$G$45,0)),IF($BG$1=TRUE,INDEX(Sheet2!$H$2:'Sheet2'!$H$45,MATCH(AV26,Sheet2!$G$2:'Sheet2'!$G$45,0)),0)))+IF($BC$1=TRUE,2,0)</f>
        <v>21</v>
      </c>
      <c r="O26" s="100">
        <f t="shared" ref="O26:O27" si="118">N26+3</f>
        <v>24</v>
      </c>
      <c r="P26" s="100">
        <f t="shared" ref="P26:P27" si="119">N26+6</f>
        <v>27</v>
      </c>
      <c r="Q26" s="102">
        <f t="shared" ref="Q26:Q27" si="120">N26+9</f>
        <v>30</v>
      </c>
      <c r="R26" s="100">
        <f>AW26+IF($F26="범선",IF($BE$1=TRUE,INDEX(Sheet2!$H$2:'Sheet2'!$H$45,MATCH(AW26,Sheet2!$G$2:'Sheet2'!$G$45,0),0)),IF($BF$1=TRUE,INDEX(Sheet2!$I$2:'Sheet2'!$I$45,MATCH(AW26,Sheet2!$G$2:'Sheet2'!$G$45,0)),IF($BG$1=TRUE,INDEX(Sheet2!$H$2:'Sheet2'!$H$45,MATCH(AW26,Sheet2!$G$2:'Sheet2'!$G$45,0)),0)))+IF($BC$1=TRUE,2,0)</f>
        <v>23</v>
      </c>
      <c r="S26" s="100">
        <f t="shared" ref="S26:S27" si="121">R26+3.5</f>
        <v>26.5</v>
      </c>
      <c r="T26" s="100">
        <f t="shared" ref="T26:T27" si="122">R26+6.5</f>
        <v>29.5</v>
      </c>
      <c r="U26" s="102">
        <f t="shared" ref="U26:U27" si="123">R26+9.5</f>
        <v>32.5</v>
      </c>
      <c r="V26" s="100">
        <f>AX26+IF($F26="범선",IF($BE$1=TRUE,INDEX(Sheet2!$H$2:'Sheet2'!$H$45,MATCH(AX26,Sheet2!$G$2:'Sheet2'!$G$45,0),0)),IF($BF$1=TRUE,INDEX(Sheet2!$I$2:'Sheet2'!$I$45,MATCH(AX26,Sheet2!$G$2:'Sheet2'!$G$45,0)),IF($BG$1=TRUE,INDEX(Sheet2!$H$2:'Sheet2'!$H$45,MATCH(AX26,Sheet2!$G$2:'Sheet2'!$G$45,0)),0)))+IF($BC$1=TRUE,2,0)</f>
        <v>31</v>
      </c>
      <c r="W26" s="100">
        <f t="shared" ref="W26:W27" si="124">V26+3.5</f>
        <v>34.5</v>
      </c>
      <c r="X26" s="100">
        <f t="shared" ref="X26:X27" si="125">V26+6.5</f>
        <v>37.5</v>
      </c>
      <c r="Y26" s="102">
        <f t="shared" ref="Y26:Y27" si="126">V26+9.5</f>
        <v>40.5</v>
      </c>
      <c r="Z26" s="100">
        <f>AY26+IF($F26="범선",IF($BE$1=TRUE,INDEX(Sheet2!$H$2:'Sheet2'!$H$45,MATCH(AY26,Sheet2!$G$2:'Sheet2'!$G$45,0),0)),IF($BF$1=TRUE,INDEX(Sheet2!$I$2:'Sheet2'!$I$45,MATCH(AY26,Sheet2!$G$2:'Sheet2'!$G$45,0)),IF($BG$1=TRUE,INDEX(Sheet2!$H$2:'Sheet2'!$H$45,MATCH(AY26,Sheet2!$G$2:'Sheet2'!$G$45,0)),0)))+IF($BC$1=TRUE,2,0)</f>
        <v>37</v>
      </c>
      <c r="AA26" s="100">
        <f t="shared" ref="AA26:AA27" si="127">Z26+3.5</f>
        <v>40.5</v>
      </c>
      <c r="AB26" s="100">
        <f t="shared" ref="AB26:AB27" si="128">Z26+6.5</f>
        <v>43.5</v>
      </c>
      <c r="AC26" s="102">
        <f t="shared" ref="AC26:AC27" si="129">Z26+9.5</f>
        <v>46.5</v>
      </c>
      <c r="AD26" s="100">
        <f>AZ26+IF($F26="범선",IF($BE$1=TRUE,INDEX(Sheet2!$H$2:'Sheet2'!$H$45,MATCH(AZ26,Sheet2!$G$2:'Sheet2'!$G$45,0),0)),IF($BF$1=TRUE,INDEX(Sheet2!$I$2:'Sheet2'!$I$45,MATCH(AZ26,Sheet2!$G$2:'Sheet2'!$G$45,0)),IF($BG$1=TRUE,INDEX(Sheet2!$H$2:'Sheet2'!$H$45,MATCH(AZ26,Sheet2!$G$2:'Sheet2'!$G$45,0)),0)))+IF($BC$1=TRUE,2,0)</f>
        <v>45</v>
      </c>
      <c r="AE26" s="100">
        <f t="shared" ref="AE26:AE27" si="130">AD26+3.5</f>
        <v>48.5</v>
      </c>
      <c r="AF26" s="100">
        <f t="shared" ref="AF26:AF27" si="131">AD26+6.5</f>
        <v>51.5</v>
      </c>
      <c r="AG26" s="102">
        <f t="shared" ref="AG26:AG27" si="132">AD26+9.5</f>
        <v>54.5</v>
      </c>
      <c r="AH26" s="8"/>
      <c r="AI26" s="6">
        <v>130</v>
      </c>
      <c r="AJ26" s="6">
        <v>210</v>
      </c>
      <c r="AK26" s="6">
        <v>14</v>
      </c>
      <c r="AL26" s="187">
        <v>9</v>
      </c>
      <c r="AM26" s="188">
        <v>42</v>
      </c>
      <c r="AN26" s="6">
        <v>180</v>
      </c>
      <c r="AO26" s="6">
        <v>25</v>
      </c>
      <c r="AP26" s="6">
        <v>20</v>
      </c>
      <c r="AQ26" s="6">
        <v>950</v>
      </c>
      <c r="AR26" s="6">
        <v>1</v>
      </c>
      <c r="AS26" s="6">
        <f t="shared" ref="AS26:AS27" si="133">AN26+AP26+AQ26</f>
        <v>1150</v>
      </c>
      <c r="AT26" s="6">
        <f t="shared" ref="AT26:AT27" si="134">ROUNDDOWN(AS26*0.75,0)</f>
        <v>862</v>
      </c>
      <c r="AU26" s="6">
        <f t="shared" ref="AU26:AU27" si="135">ROUNDDOWN(AS26*1.25,0)</f>
        <v>1437</v>
      </c>
      <c r="AV26" s="6">
        <f t="shared" si="21"/>
        <v>-1</v>
      </c>
      <c r="AW26" s="6">
        <f t="shared" si="22"/>
        <v>0</v>
      </c>
      <c r="AX26" s="6">
        <f t="shared" si="23"/>
        <v>4</v>
      </c>
      <c r="AY26" s="6">
        <f t="shared" si="24"/>
        <v>7</v>
      </c>
      <c r="AZ26" s="6">
        <f t="shared" si="25"/>
        <v>11</v>
      </c>
    </row>
    <row r="27" spans="1:52" s="6" customFormat="1">
      <c r="A27" s="122"/>
      <c r="B27" s="123" t="s">
        <v>399</v>
      </c>
      <c r="C27" s="124" t="s">
        <v>397</v>
      </c>
      <c r="D27" s="125" t="s">
        <v>395</v>
      </c>
      <c r="E27" s="125" t="s">
        <v>92</v>
      </c>
      <c r="F27" s="126" t="s">
        <v>232</v>
      </c>
      <c r="G27" s="127" t="s">
        <v>8</v>
      </c>
      <c r="H27" s="128">
        <f>ROUNDDOWN(AI27*1.05,0)+INDEX(Sheet2!$B$2:'Sheet2'!$B$5,MATCH(G27,Sheet2!$A$2:'Sheet2'!$A$5,0),0)+34*AR27-ROUNDUP(IF($BA$1=TRUE,AT27,AU27)/10,0)+20</f>
        <v>281</v>
      </c>
      <c r="I27" s="128">
        <f>ROUNDDOWN(AJ27*1.05,0)+INDEX(Sheet2!$B$2:'Sheet2'!$B$5,MATCH(G27,Sheet2!$A$2:'Sheet2'!$A$5,0),0)+34*AR27-ROUNDUP(IF($BA$1=TRUE,AT27,AU27)/10,0)+20</f>
        <v>386</v>
      </c>
      <c r="J27" s="129">
        <f t="shared" si="115"/>
        <v>667</v>
      </c>
      <c r="K27" s="130">
        <f>AU27-ROUNDDOWN(AP27/2,0)-ROUNDDOWN(MAX(AO27*1.2,AN27*0.5),0)+INDEX(Sheet2!$C$2:'Sheet2'!$C$5,MATCH(G27,Sheet2!$A$2:'Sheet2'!$A$5,0),0)</f>
        <v>751</v>
      </c>
      <c r="L27" s="124">
        <f t="shared" si="116"/>
        <v>377</v>
      </c>
      <c r="M27" s="125">
        <f t="shared" si="117"/>
        <v>1229</v>
      </c>
      <c r="N27" s="107">
        <f>AV27+IF($F27="범선",IF($BE$1=TRUE,INDEX(Sheet2!$H$2:'Sheet2'!$H$45,MATCH(AV27,Sheet2!$G$2:'Sheet2'!$G$45,0),0)),IF($BF$1=TRUE,INDEX(Sheet2!$I$2:'Sheet2'!$I$45,MATCH(AV27,Sheet2!$G$2:'Sheet2'!$G$45,0)),IF($BG$1=TRUE,INDEX(Sheet2!$H$2:'Sheet2'!$H$45,MATCH(AV27,Sheet2!$G$2:'Sheet2'!$G$45,0)),0)))+IF($BC$1=TRUE,2,0)</f>
        <v>29</v>
      </c>
      <c r="O27" s="100">
        <f t="shared" si="118"/>
        <v>32</v>
      </c>
      <c r="P27" s="100">
        <f t="shared" si="119"/>
        <v>35</v>
      </c>
      <c r="Q27" s="102">
        <f t="shared" si="120"/>
        <v>38</v>
      </c>
      <c r="R27" s="100">
        <f>AW27+IF($F27="범선",IF($BE$1=TRUE,INDEX(Sheet2!$H$2:'Sheet2'!$H$45,MATCH(AW27,Sheet2!$G$2:'Sheet2'!$G$45,0),0)),IF($BF$1=TRUE,INDEX(Sheet2!$I$2:'Sheet2'!$I$45,MATCH(AW27,Sheet2!$G$2:'Sheet2'!$G$45,0)),IF($BG$1=TRUE,INDEX(Sheet2!$H$2:'Sheet2'!$H$45,MATCH(AW27,Sheet2!$G$2:'Sheet2'!$G$45,0)),0)))+IF($BC$1=TRUE,2,0)</f>
        <v>31</v>
      </c>
      <c r="S27" s="100">
        <f t="shared" si="121"/>
        <v>34.5</v>
      </c>
      <c r="T27" s="100">
        <f t="shared" si="122"/>
        <v>37.5</v>
      </c>
      <c r="U27" s="102">
        <f t="shared" si="123"/>
        <v>40.5</v>
      </c>
      <c r="V27" s="100">
        <f>AX27+IF($F27="범선",IF($BE$1=TRUE,INDEX(Sheet2!$H$2:'Sheet2'!$H$45,MATCH(AX27,Sheet2!$G$2:'Sheet2'!$G$45,0),0)),IF($BF$1=TRUE,INDEX(Sheet2!$I$2:'Sheet2'!$I$45,MATCH(AX27,Sheet2!$G$2:'Sheet2'!$G$45,0)),IF($BG$1=TRUE,INDEX(Sheet2!$H$2:'Sheet2'!$H$45,MATCH(AX27,Sheet2!$G$2:'Sheet2'!$G$45,0)),0)))+IF($BC$1=TRUE,2,0)</f>
        <v>39</v>
      </c>
      <c r="W27" s="100">
        <f t="shared" si="124"/>
        <v>42.5</v>
      </c>
      <c r="X27" s="100">
        <f t="shared" si="125"/>
        <v>45.5</v>
      </c>
      <c r="Y27" s="102">
        <f t="shared" si="126"/>
        <v>48.5</v>
      </c>
      <c r="Z27" s="100">
        <f>AY27+IF($F27="범선",IF($BE$1=TRUE,INDEX(Sheet2!$H$2:'Sheet2'!$H$45,MATCH(AY27,Sheet2!$G$2:'Sheet2'!$G$45,0),0)),IF($BF$1=TRUE,INDEX(Sheet2!$I$2:'Sheet2'!$I$45,MATCH(AY27,Sheet2!$G$2:'Sheet2'!$G$45,0)),IF($BG$1=TRUE,INDEX(Sheet2!$H$2:'Sheet2'!$H$45,MATCH(AY27,Sheet2!$G$2:'Sheet2'!$G$45,0)),0)))+IF($BC$1=TRUE,2,0)</f>
        <v>47</v>
      </c>
      <c r="AA27" s="100">
        <f t="shared" si="127"/>
        <v>50.5</v>
      </c>
      <c r="AB27" s="100">
        <f t="shared" si="128"/>
        <v>53.5</v>
      </c>
      <c r="AC27" s="102">
        <f t="shared" si="129"/>
        <v>56.5</v>
      </c>
      <c r="AD27" s="100">
        <f>AZ27+IF($F27="범선",IF($BE$1=TRUE,INDEX(Sheet2!$H$2:'Sheet2'!$H$45,MATCH(AZ27,Sheet2!$G$2:'Sheet2'!$G$45,0),0)),IF($BF$1=TRUE,INDEX(Sheet2!$I$2:'Sheet2'!$I$45,MATCH(AZ27,Sheet2!$G$2:'Sheet2'!$G$45,0)),IF($BG$1=TRUE,INDEX(Sheet2!$H$2:'Sheet2'!$H$45,MATCH(AZ27,Sheet2!$G$2:'Sheet2'!$G$45,0)),0)))+IF($BC$1=TRUE,2,0)</f>
        <v>53</v>
      </c>
      <c r="AE27" s="100">
        <f t="shared" si="130"/>
        <v>56.5</v>
      </c>
      <c r="AF27" s="100">
        <f t="shared" si="131"/>
        <v>59.5</v>
      </c>
      <c r="AG27" s="102">
        <f t="shared" si="132"/>
        <v>62.5</v>
      </c>
      <c r="AH27" s="8"/>
      <c r="AI27" s="6">
        <v>120</v>
      </c>
      <c r="AJ27" s="6">
        <v>220</v>
      </c>
      <c r="AK27" s="6">
        <v>15</v>
      </c>
      <c r="AL27" s="185">
        <v>9</v>
      </c>
      <c r="AM27" s="186">
        <v>43</v>
      </c>
      <c r="AN27" s="6">
        <v>180</v>
      </c>
      <c r="AO27" s="6">
        <v>25</v>
      </c>
      <c r="AP27" s="6">
        <v>40</v>
      </c>
      <c r="AQ27" s="6">
        <v>430</v>
      </c>
      <c r="AR27" s="6">
        <v>1</v>
      </c>
      <c r="AS27" s="6">
        <f t="shared" si="133"/>
        <v>650</v>
      </c>
      <c r="AT27" s="6">
        <f t="shared" si="134"/>
        <v>487</v>
      </c>
      <c r="AU27" s="6">
        <f t="shared" si="135"/>
        <v>812</v>
      </c>
      <c r="AV27" s="6">
        <f t="shared" si="21"/>
        <v>3</v>
      </c>
      <c r="AW27" s="6">
        <f t="shared" si="22"/>
        <v>4</v>
      </c>
      <c r="AX27" s="6">
        <f t="shared" si="23"/>
        <v>8</v>
      </c>
      <c r="AY27" s="6">
        <f t="shared" si="24"/>
        <v>12</v>
      </c>
      <c r="AZ27" s="6">
        <f t="shared" si="25"/>
        <v>15</v>
      </c>
    </row>
    <row r="28" spans="1:52" s="6" customFormat="1" hidden="1">
      <c r="A28" s="35">
        <v>42</v>
      </c>
      <c r="B28" s="7" t="s">
        <v>73</v>
      </c>
      <c r="C28" s="23" t="s">
        <v>175</v>
      </c>
      <c r="D28" s="8" t="s">
        <v>1</v>
      </c>
      <c r="E28" s="8" t="s">
        <v>0</v>
      </c>
      <c r="F28" s="9" t="s">
        <v>69</v>
      </c>
      <c r="G28" s="26" t="s">
        <v>10</v>
      </c>
      <c r="H28" s="6">
        <f>ROUNDDOWN(AI28*1.05,0)+INDEX(Sheet2!$B$2:'Sheet2'!$B$5,MATCH(G28,Sheet2!$A$2:'Sheet2'!$A$5,0),0)+34*AR28-ROUNDUP(IF($BA$1=TRUE,AT28,AU28)/10,0)</f>
        <v>434</v>
      </c>
      <c r="I28" s="6">
        <f>ROUNDDOWN(AJ28*1.05,0)+INDEX(Sheet2!$B$2:'Sheet2'!$B$5,MATCH(G28,Sheet2!$A$2:'Sheet2'!$A$5,0),0)+34*AR28-ROUNDUP(IF($BA$1=TRUE,AT28,AU28)/10,0)</f>
        <v>550</v>
      </c>
      <c r="J28" s="45">
        <f t="shared" ref="J28:J91" si="136">H28+I28</f>
        <v>984</v>
      </c>
      <c r="K28" s="41">
        <f>AU28-ROUNDDOWN(AP28/2,0)-ROUNDDOWN(MAX(AO28*1.2,AN28*0.5),0)+INDEX(Sheet2!$C$2:'Sheet2'!$C$5,MATCH(G28,Sheet2!$A$2:'Sheet2'!$A$5,0),0)</f>
        <v>1133</v>
      </c>
      <c r="L28" s="23">
        <f t="shared" ref="L28:L91" si="137">AT28-ROUNDDOWN(AP28/2,0)-ROUNDDOWN(MAX(AO28*1.2,AN28*0.5),0)</f>
        <v>619</v>
      </c>
      <c r="N28" s="27">
        <f>AV28+IF($F28="범선",IF($BE$1=TRUE,INDEX(Sheet2!$H$2:'Sheet2'!$H$45,MATCH(AV28,Sheet2!$G$2:'Sheet2'!$G$45,0),0)),IF($BF$1=TRUE,INDEX(Sheet2!$I$2:'Sheet2'!$I$45,MATCH(AV28,Sheet2!$G$2:'Sheet2'!$G$45,0)),IF($BG$1=TRUE,INDEX(Sheet2!$H$2:'Sheet2'!$H$45,MATCH(AV28,Sheet2!$G$2:'Sheet2'!$G$45,0)),0)))+IF($BC$1=TRUE,2,0)</f>
        <v>2</v>
      </c>
      <c r="O28" s="8">
        <f t="shared" ref="O28:O91" si="138">N28+3</f>
        <v>5</v>
      </c>
      <c r="P28" s="8">
        <f t="shared" ref="P28:P91" si="139">N28+6</f>
        <v>8</v>
      </c>
      <c r="Q28" s="26">
        <f t="shared" ref="Q28:Q91" si="140">N28+9</f>
        <v>11</v>
      </c>
      <c r="R28" s="8">
        <f>AW28+IF($F28="범선",IF($BE$1=TRUE,INDEX(Sheet2!$H$2:'Sheet2'!$H$45,MATCH(AW28,Sheet2!$G$2:'Sheet2'!$G$45,0),0)),IF($BF$1=TRUE,INDEX(Sheet2!$I$2:'Sheet2'!$I$45,MATCH(AW28,Sheet2!$G$2:'Sheet2'!$G$45,0)),IF($BG$1=TRUE,INDEX(Sheet2!$H$2:'Sheet2'!$H$45,MATCH(AW28,Sheet2!$G$2:'Sheet2'!$G$45,0)),0)))+IF($BC$1=TRUE,2,0)</f>
        <v>3</v>
      </c>
      <c r="S28" s="8">
        <f t="shared" ref="S28:S91" si="141">R28+3.5</f>
        <v>6.5</v>
      </c>
      <c r="T28" s="8">
        <f t="shared" ref="T28:T91" si="142">R28+6.5</f>
        <v>9.5</v>
      </c>
      <c r="U28" s="26">
        <f t="shared" ref="U28:U91" si="143">R28+9.5</f>
        <v>12.5</v>
      </c>
      <c r="V28" s="8">
        <f>AX28+IF($F28="범선",IF($BE$1=TRUE,INDEX(Sheet2!$H$2:'Sheet2'!$H$45,MATCH(AX28,Sheet2!$G$2:'Sheet2'!$G$45,0),0)),IF($BF$1=TRUE,INDEX(Sheet2!$I$2:'Sheet2'!$I$45,MATCH(AX28,Sheet2!$G$2:'Sheet2'!$G$45,0)),IF($BG$1=TRUE,INDEX(Sheet2!$H$2:'Sheet2'!$H$45,MATCH(AX28,Sheet2!$G$2:'Sheet2'!$G$45,0)),0)))+IF($BC$1=TRUE,2,0)</f>
        <v>7</v>
      </c>
      <c r="W28" s="8">
        <f t="shared" ref="W28:W91" si="144">V28+3.5</f>
        <v>10.5</v>
      </c>
      <c r="X28" s="8">
        <f t="shared" ref="X28:X91" si="145">V28+6.5</f>
        <v>13.5</v>
      </c>
      <c r="Y28" s="26">
        <f t="shared" ref="Y28:Y91" si="146">V28+9.5</f>
        <v>16.5</v>
      </c>
      <c r="Z28" s="8">
        <f>AY28+IF($F28="범선",IF($BE$1=TRUE,INDEX(Sheet2!$H$2:'Sheet2'!$H$45,MATCH(AY28,Sheet2!$G$2:'Sheet2'!$G$45,0),0)),IF($BF$1=TRUE,INDEX(Sheet2!$I$2:'Sheet2'!$I$45,MATCH(AY28,Sheet2!$G$2:'Sheet2'!$G$45,0)),IF($BG$1=TRUE,INDEX(Sheet2!$H$2:'Sheet2'!$H$45,MATCH(AY28,Sheet2!$G$2:'Sheet2'!$G$45,0)),0)))+IF($BC$1=TRUE,2,0)</f>
        <v>10</v>
      </c>
      <c r="AA28" s="8">
        <f t="shared" ref="AA28:AA91" si="147">Z28+3.5</f>
        <v>13.5</v>
      </c>
      <c r="AB28" s="8">
        <f t="shared" ref="AB28:AB91" si="148">Z28+6.5</f>
        <v>16.5</v>
      </c>
      <c r="AC28" s="26">
        <f t="shared" ref="AC28:AC91" si="149">Z28+9.5</f>
        <v>19.5</v>
      </c>
      <c r="AD28" s="8">
        <f>AZ28+IF($F28="범선",IF($BE$1=TRUE,INDEX(Sheet2!$H$2:'Sheet2'!$H$45,MATCH(AZ28,Sheet2!$G$2:'Sheet2'!$G$45,0),0)),IF($BF$1=TRUE,INDEX(Sheet2!$I$2:'Sheet2'!$I$45,MATCH(AZ28,Sheet2!$G$2:'Sheet2'!$G$45,0)),IF($BG$1=TRUE,INDEX(Sheet2!$H$2:'Sheet2'!$H$45,MATCH(AZ28,Sheet2!$G$2:'Sheet2'!$G$45,0)),0)))+IF($BC$1=TRUE,2,0)</f>
        <v>14</v>
      </c>
      <c r="AE28" s="8">
        <f t="shared" ref="AE28:AE91" si="150">AD28+3.5</f>
        <v>17.5</v>
      </c>
      <c r="AF28" s="8">
        <f t="shared" ref="AF28:AF91" si="151">AD28+6.5</f>
        <v>20.5</v>
      </c>
      <c r="AG28" s="26">
        <f t="shared" ref="AG28:AG91" si="152">AD28+9.5</f>
        <v>23.5</v>
      </c>
      <c r="AH28" s="8"/>
      <c r="AI28" s="6">
        <v>250</v>
      </c>
      <c r="AJ28" s="6">
        <v>360</v>
      </c>
      <c r="AK28" s="6">
        <v>9</v>
      </c>
      <c r="AL28" s="6">
        <v>12</v>
      </c>
      <c r="AM28" s="6">
        <v>36</v>
      </c>
      <c r="AN28" s="6">
        <v>70</v>
      </c>
      <c r="AO28" s="6">
        <v>45</v>
      </c>
      <c r="AP28" s="6">
        <v>40</v>
      </c>
      <c r="AQ28" s="6">
        <v>815</v>
      </c>
      <c r="AR28" s="6">
        <v>3</v>
      </c>
      <c r="AS28" s="6">
        <f t="shared" ref="AS28:AS91" si="153">AN28+AP28+AQ28</f>
        <v>925</v>
      </c>
      <c r="AT28" s="6">
        <f t="shared" ref="AT28:AT91" si="154">ROUNDDOWN(AS28*0.75,0)</f>
        <v>693</v>
      </c>
      <c r="AU28" s="6">
        <f t="shared" ref="AU28:AU91" si="155">ROUNDDOWN(AS28*1.25,0)</f>
        <v>1156</v>
      </c>
      <c r="AV28" s="6">
        <f t="shared" ref="AV28:AV91" si="156">ROUNDDOWN(($AM28-5)/5,0)-ROUNDDOWN(IF($BA$1=TRUE,$AT28,$AU28)/100,0)+IF($BB$1=TRUE,1,0)+IF($BD$1=TRUE,6,0)</f>
        <v>0</v>
      </c>
      <c r="AW28" s="6">
        <f t="shared" ref="AW28:AW91" si="157">ROUNDDOWN(($AM28-5+3*$BA$5)/5,0)-ROUNDDOWN(IF($BA$1=TRUE,$AT28,$AU28)/100,0)+IF($BB$1=TRUE,1,0)+IF($BD$1=TRUE,6,0)</f>
        <v>1</v>
      </c>
      <c r="AX28" s="6">
        <f t="shared" ref="AX28:AX91" si="158">ROUNDDOWN(($AM28-5+20*1+2*$BA$5)/5,0)-ROUNDDOWN(IF($BA$1=TRUE,$AT28,$AU28)/100,0)+IF($BB$1=TRUE,1,0)+IF($BD$1=TRUE,6,0)</f>
        <v>5</v>
      </c>
      <c r="AY28" s="6">
        <f t="shared" ref="AY28:AY91" si="159">ROUNDDOWN(($AM28-5+20*2+1*$BA$5)/5,0)-ROUNDDOWN(IF($BA$1=TRUE,$AT28,$AU28)/100,0)+IF($BB$1=TRUE,1,0)+IF($BD$1=TRUE,6,0)</f>
        <v>8</v>
      </c>
      <c r="AZ28" s="6">
        <f t="shared" ref="AZ28:AZ91" si="160">ROUNDDOWN(($AM28-5+60)/5,0)-ROUNDDOWN(IF($BA$1=TRUE,$AT28,$AU28)/100,0)+IF($BB$1=TRUE,1,0)+IF($BD$1=TRUE,6,0)</f>
        <v>12</v>
      </c>
    </row>
    <row r="29" spans="1:52" s="6" customFormat="1" hidden="1">
      <c r="A29" s="35">
        <v>43</v>
      </c>
      <c r="B29" s="7"/>
      <c r="C29" s="23" t="s">
        <v>175</v>
      </c>
      <c r="D29" s="8" t="s">
        <v>43</v>
      </c>
      <c r="E29" s="8" t="s">
        <v>71</v>
      </c>
      <c r="F29" s="9" t="s">
        <v>69</v>
      </c>
      <c r="G29" s="26" t="s">
        <v>10</v>
      </c>
      <c r="H29" s="6">
        <f>ROUNDDOWN(AI29*1.05,0)+INDEX(Sheet2!$B$2:'Sheet2'!$B$5,MATCH(G29,Sheet2!$A$2:'Sheet2'!$A$5,0),0)+34*AR29-ROUNDUP(IF($BA$1=TRUE,AT29,AU29)/10,0)</f>
        <v>413</v>
      </c>
      <c r="I29" s="6">
        <f>ROUNDDOWN(AJ29*1.05,0)+INDEX(Sheet2!$B$2:'Sheet2'!$B$5,MATCH(G29,Sheet2!$A$2:'Sheet2'!$A$5,0),0)+34*AR29-ROUNDUP(IF($BA$1=TRUE,AT29,AU29)/10,0)</f>
        <v>550</v>
      </c>
      <c r="J29" s="45">
        <f t="shared" si="136"/>
        <v>963</v>
      </c>
      <c r="K29" s="41">
        <f>AU29-ROUNDDOWN(AP29/2,0)-ROUNDDOWN(MAX(AO29*1.2,AN29*0.5),0)+INDEX(Sheet2!$C$2:'Sheet2'!$C$5,MATCH(G29,Sheet2!$A$2:'Sheet2'!$A$5,0),0)</f>
        <v>1133</v>
      </c>
      <c r="L29" s="23">
        <f t="shared" si="137"/>
        <v>619</v>
      </c>
      <c r="N29" s="27">
        <f>AV29+IF($F29="범선",IF($BE$1=TRUE,INDEX(Sheet2!$H$2:'Sheet2'!$H$45,MATCH(AV29,Sheet2!$G$2:'Sheet2'!$G$45,0),0)),IF($BF$1=TRUE,INDEX(Sheet2!$I$2:'Sheet2'!$I$45,MATCH(AV29,Sheet2!$G$2:'Sheet2'!$G$45,0)),IF($BG$1=TRUE,INDEX(Sheet2!$H$2:'Sheet2'!$H$45,MATCH(AV29,Sheet2!$G$2:'Sheet2'!$G$45,0)),0)))+IF($BC$1=TRUE,2,0)</f>
        <v>2</v>
      </c>
      <c r="O29" s="8">
        <f t="shared" si="138"/>
        <v>5</v>
      </c>
      <c r="P29" s="8">
        <f t="shared" si="139"/>
        <v>8</v>
      </c>
      <c r="Q29" s="26">
        <f t="shared" si="140"/>
        <v>11</v>
      </c>
      <c r="R29" s="8">
        <f>AW29+IF($F29="범선",IF($BE$1=TRUE,INDEX(Sheet2!$H$2:'Sheet2'!$H$45,MATCH(AW29,Sheet2!$G$2:'Sheet2'!$G$45,0),0)),IF($BF$1=TRUE,INDEX(Sheet2!$I$2:'Sheet2'!$I$45,MATCH(AW29,Sheet2!$G$2:'Sheet2'!$G$45,0)),IF($BG$1=TRUE,INDEX(Sheet2!$H$2:'Sheet2'!$H$45,MATCH(AW29,Sheet2!$G$2:'Sheet2'!$G$45,0)),0)))+IF($BC$1=TRUE,2,0)</f>
        <v>3</v>
      </c>
      <c r="S29" s="8">
        <f t="shared" si="141"/>
        <v>6.5</v>
      </c>
      <c r="T29" s="8">
        <f t="shared" si="142"/>
        <v>9.5</v>
      </c>
      <c r="U29" s="26">
        <f t="shared" si="143"/>
        <v>12.5</v>
      </c>
      <c r="V29" s="8">
        <f>AX29+IF($F29="범선",IF($BE$1=TRUE,INDEX(Sheet2!$H$2:'Sheet2'!$H$45,MATCH(AX29,Sheet2!$G$2:'Sheet2'!$G$45,0),0)),IF($BF$1=TRUE,INDEX(Sheet2!$I$2:'Sheet2'!$I$45,MATCH(AX29,Sheet2!$G$2:'Sheet2'!$G$45,0)),IF($BG$1=TRUE,INDEX(Sheet2!$H$2:'Sheet2'!$H$45,MATCH(AX29,Sheet2!$G$2:'Sheet2'!$G$45,0)),0)))+IF($BC$1=TRUE,2,0)</f>
        <v>7</v>
      </c>
      <c r="W29" s="8">
        <f t="shared" si="144"/>
        <v>10.5</v>
      </c>
      <c r="X29" s="8">
        <f t="shared" si="145"/>
        <v>13.5</v>
      </c>
      <c r="Y29" s="26">
        <f t="shared" si="146"/>
        <v>16.5</v>
      </c>
      <c r="Z29" s="8">
        <f>AY29+IF($F29="범선",IF($BE$1=TRUE,INDEX(Sheet2!$H$2:'Sheet2'!$H$45,MATCH(AY29,Sheet2!$G$2:'Sheet2'!$G$45,0),0)),IF($BF$1=TRUE,INDEX(Sheet2!$I$2:'Sheet2'!$I$45,MATCH(AY29,Sheet2!$G$2:'Sheet2'!$G$45,0)),IF($BG$1=TRUE,INDEX(Sheet2!$H$2:'Sheet2'!$H$45,MATCH(AY29,Sheet2!$G$2:'Sheet2'!$G$45,0)),0)))+IF($BC$1=TRUE,2,0)</f>
        <v>10</v>
      </c>
      <c r="AA29" s="8">
        <f t="shared" si="147"/>
        <v>13.5</v>
      </c>
      <c r="AB29" s="8">
        <f t="shared" si="148"/>
        <v>16.5</v>
      </c>
      <c r="AC29" s="26">
        <f t="shared" si="149"/>
        <v>19.5</v>
      </c>
      <c r="AD29" s="8">
        <f>AZ29+IF($F29="범선",IF($BE$1=TRUE,INDEX(Sheet2!$H$2:'Sheet2'!$H$45,MATCH(AZ29,Sheet2!$G$2:'Sheet2'!$G$45,0),0)),IF($BF$1=TRUE,INDEX(Sheet2!$I$2:'Sheet2'!$I$45,MATCH(AZ29,Sheet2!$G$2:'Sheet2'!$G$45,0)),IF($BG$1=TRUE,INDEX(Sheet2!$H$2:'Sheet2'!$H$45,MATCH(AZ29,Sheet2!$G$2:'Sheet2'!$G$45,0)),0)))+IF($BC$1=TRUE,2,0)</f>
        <v>14</v>
      </c>
      <c r="AE29" s="8">
        <f t="shared" si="150"/>
        <v>17.5</v>
      </c>
      <c r="AF29" s="8">
        <f t="shared" si="151"/>
        <v>20.5</v>
      </c>
      <c r="AG29" s="26">
        <f t="shared" si="152"/>
        <v>23.5</v>
      </c>
      <c r="AH29" s="8"/>
      <c r="AI29" s="6">
        <v>230</v>
      </c>
      <c r="AJ29" s="6">
        <v>360</v>
      </c>
      <c r="AK29" s="6">
        <v>8</v>
      </c>
      <c r="AL29" s="6">
        <v>10</v>
      </c>
      <c r="AM29" s="6">
        <v>36</v>
      </c>
      <c r="AN29" s="6">
        <v>70</v>
      </c>
      <c r="AO29" s="6">
        <v>45</v>
      </c>
      <c r="AP29" s="6">
        <v>40</v>
      </c>
      <c r="AQ29" s="6">
        <v>815</v>
      </c>
      <c r="AR29" s="6">
        <v>3</v>
      </c>
      <c r="AS29" s="6">
        <f t="shared" si="153"/>
        <v>925</v>
      </c>
      <c r="AT29" s="6">
        <f t="shared" si="154"/>
        <v>693</v>
      </c>
      <c r="AU29" s="6">
        <f t="shared" si="155"/>
        <v>1156</v>
      </c>
      <c r="AV29" s="6">
        <f t="shared" si="156"/>
        <v>0</v>
      </c>
      <c r="AW29" s="6">
        <f t="shared" si="157"/>
        <v>1</v>
      </c>
      <c r="AX29" s="6">
        <f t="shared" si="158"/>
        <v>5</v>
      </c>
      <c r="AY29" s="6">
        <f t="shared" si="159"/>
        <v>8</v>
      </c>
      <c r="AZ29" s="6">
        <f t="shared" si="160"/>
        <v>12</v>
      </c>
    </row>
    <row r="30" spans="1:52" s="6" customFormat="1" hidden="1">
      <c r="A30" s="35">
        <v>44</v>
      </c>
      <c r="B30" s="7" t="s">
        <v>177</v>
      </c>
      <c r="C30" s="23" t="s">
        <v>175</v>
      </c>
      <c r="D30" s="8" t="s">
        <v>1</v>
      </c>
      <c r="E30" s="8" t="s">
        <v>0</v>
      </c>
      <c r="F30" s="9" t="s">
        <v>69</v>
      </c>
      <c r="G30" s="26" t="s">
        <v>10</v>
      </c>
      <c r="H30" s="6">
        <f>ROUNDDOWN(AI30*1.05,0)+INDEX(Sheet2!$B$2:'Sheet2'!$B$5,MATCH(G30,Sheet2!$A$2:'Sheet2'!$A$5,0),0)+34*AR30-ROUNDUP(IF($BA$1=TRUE,AT30,AU30)/10,0)</f>
        <v>413</v>
      </c>
      <c r="I30" s="6">
        <f>ROUNDDOWN(AJ30*1.05,0)+INDEX(Sheet2!$B$2:'Sheet2'!$B$5,MATCH(G30,Sheet2!$A$2:'Sheet2'!$A$5,0),0)+34*AR30-ROUNDUP(IF($BA$1=TRUE,AT30,AU30)/10,0)</f>
        <v>550</v>
      </c>
      <c r="J30" s="45">
        <f t="shared" si="136"/>
        <v>963</v>
      </c>
      <c r="K30" s="41">
        <f>AU30-ROUNDDOWN(AP30/2,0)-ROUNDDOWN(MAX(AO30*1.2,AN30*0.5),0)+INDEX(Sheet2!$C$2:'Sheet2'!$C$5,MATCH(G30,Sheet2!$A$2:'Sheet2'!$A$5,0),0)</f>
        <v>1103</v>
      </c>
      <c r="L30" s="23">
        <f t="shared" si="137"/>
        <v>589</v>
      </c>
      <c r="N30" s="27">
        <f>AV30+IF($F30="범선",IF($BE$1=TRUE,INDEX(Sheet2!$H$2:'Sheet2'!$H$45,MATCH(AV30,Sheet2!$G$2:'Sheet2'!$G$45,0),0)),IF($BF$1=TRUE,INDEX(Sheet2!$I$2:'Sheet2'!$I$45,MATCH(AV30,Sheet2!$G$2:'Sheet2'!$G$45,0)),IF($BG$1=TRUE,INDEX(Sheet2!$H$2:'Sheet2'!$H$45,MATCH(AV30,Sheet2!$G$2:'Sheet2'!$G$45,0)),0)))+IF($BC$1=TRUE,2,0)</f>
        <v>2</v>
      </c>
      <c r="O30" s="8">
        <f t="shared" si="138"/>
        <v>5</v>
      </c>
      <c r="P30" s="8">
        <f t="shared" si="139"/>
        <v>8</v>
      </c>
      <c r="Q30" s="26">
        <f t="shared" si="140"/>
        <v>11</v>
      </c>
      <c r="R30" s="8">
        <f>AW30+IF($F30="범선",IF($BE$1=TRUE,INDEX(Sheet2!$H$2:'Sheet2'!$H$45,MATCH(AW30,Sheet2!$G$2:'Sheet2'!$G$45,0),0)),IF($BF$1=TRUE,INDEX(Sheet2!$I$2:'Sheet2'!$I$45,MATCH(AW30,Sheet2!$G$2:'Sheet2'!$G$45,0)),IF($BG$1=TRUE,INDEX(Sheet2!$H$2:'Sheet2'!$H$45,MATCH(AW30,Sheet2!$G$2:'Sheet2'!$G$45,0)),0)))+IF($BC$1=TRUE,2,0)</f>
        <v>3</v>
      </c>
      <c r="S30" s="8">
        <f t="shared" si="141"/>
        <v>6.5</v>
      </c>
      <c r="T30" s="8">
        <f t="shared" si="142"/>
        <v>9.5</v>
      </c>
      <c r="U30" s="26">
        <f t="shared" si="143"/>
        <v>12.5</v>
      </c>
      <c r="V30" s="8">
        <f>AX30+IF($F30="범선",IF($BE$1=TRUE,INDEX(Sheet2!$H$2:'Sheet2'!$H$45,MATCH(AX30,Sheet2!$G$2:'Sheet2'!$G$45,0),0)),IF($BF$1=TRUE,INDEX(Sheet2!$I$2:'Sheet2'!$I$45,MATCH(AX30,Sheet2!$G$2:'Sheet2'!$G$45,0)),IF($BG$1=TRUE,INDEX(Sheet2!$H$2:'Sheet2'!$H$45,MATCH(AX30,Sheet2!$G$2:'Sheet2'!$G$45,0)),0)))+IF($BC$1=TRUE,2,0)</f>
        <v>7</v>
      </c>
      <c r="W30" s="8">
        <f t="shared" si="144"/>
        <v>10.5</v>
      </c>
      <c r="X30" s="8">
        <f t="shared" si="145"/>
        <v>13.5</v>
      </c>
      <c r="Y30" s="26">
        <f t="shared" si="146"/>
        <v>16.5</v>
      </c>
      <c r="Z30" s="8">
        <f>AY30+IF($F30="범선",IF($BE$1=TRUE,INDEX(Sheet2!$H$2:'Sheet2'!$H$45,MATCH(AY30,Sheet2!$G$2:'Sheet2'!$G$45,0),0)),IF($BF$1=TRUE,INDEX(Sheet2!$I$2:'Sheet2'!$I$45,MATCH(AY30,Sheet2!$G$2:'Sheet2'!$G$45,0)),IF($BG$1=TRUE,INDEX(Sheet2!$H$2:'Sheet2'!$H$45,MATCH(AY30,Sheet2!$G$2:'Sheet2'!$G$45,0)),0)))+IF($BC$1=TRUE,2,0)</f>
        <v>10</v>
      </c>
      <c r="AA30" s="8">
        <f t="shared" si="147"/>
        <v>13.5</v>
      </c>
      <c r="AB30" s="8">
        <f t="shared" si="148"/>
        <v>16.5</v>
      </c>
      <c r="AC30" s="26">
        <f t="shared" si="149"/>
        <v>19.5</v>
      </c>
      <c r="AD30" s="8">
        <f>AZ30+IF($F30="범선",IF($BE$1=TRUE,INDEX(Sheet2!$H$2:'Sheet2'!$H$45,MATCH(AZ30,Sheet2!$G$2:'Sheet2'!$G$45,0),0)),IF($BF$1=TRUE,INDEX(Sheet2!$I$2:'Sheet2'!$I$45,MATCH(AZ30,Sheet2!$G$2:'Sheet2'!$G$45,0)),IF($BG$1=TRUE,INDEX(Sheet2!$H$2:'Sheet2'!$H$45,MATCH(AZ30,Sheet2!$G$2:'Sheet2'!$G$45,0)),0)))+IF($BC$1=TRUE,2,0)</f>
        <v>14</v>
      </c>
      <c r="AE30" s="8">
        <f t="shared" si="150"/>
        <v>17.5</v>
      </c>
      <c r="AF30" s="8">
        <f t="shared" si="151"/>
        <v>20.5</v>
      </c>
      <c r="AG30" s="26">
        <f t="shared" si="152"/>
        <v>23.5</v>
      </c>
      <c r="AH30" s="8"/>
      <c r="AI30" s="6">
        <v>230</v>
      </c>
      <c r="AJ30" s="6">
        <v>360</v>
      </c>
      <c r="AK30" s="6">
        <v>8</v>
      </c>
      <c r="AL30" s="6">
        <v>10</v>
      </c>
      <c r="AM30" s="6">
        <v>36</v>
      </c>
      <c r="AN30" s="6">
        <v>70</v>
      </c>
      <c r="AO30" s="6">
        <v>70</v>
      </c>
      <c r="AP30" s="6">
        <v>40</v>
      </c>
      <c r="AQ30" s="6">
        <v>815</v>
      </c>
      <c r="AR30" s="6">
        <v>3</v>
      </c>
      <c r="AS30" s="6">
        <f t="shared" si="153"/>
        <v>925</v>
      </c>
      <c r="AT30" s="6">
        <f t="shared" si="154"/>
        <v>693</v>
      </c>
      <c r="AU30" s="6">
        <f t="shared" si="155"/>
        <v>1156</v>
      </c>
      <c r="AV30" s="6">
        <f t="shared" si="156"/>
        <v>0</v>
      </c>
      <c r="AW30" s="6">
        <f t="shared" si="157"/>
        <v>1</v>
      </c>
      <c r="AX30" s="6">
        <f t="shared" si="158"/>
        <v>5</v>
      </c>
      <c r="AY30" s="6">
        <f t="shared" si="159"/>
        <v>8</v>
      </c>
      <c r="AZ30" s="6">
        <f t="shared" si="160"/>
        <v>12</v>
      </c>
    </row>
    <row r="31" spans="1:52" s="6" customFormat="1" hidden="1">
      <c r="A31" s="35">
        <v>45</v>
      </c>
      <c r="B31" s="7" t="s">
        <v>176</v>
      </c>
      <c r="C31" s="23" t="s">
        <v>175</v>
      </c>
      <c r="D31" s="8" t="s">
        <v>1</v>
      </c>
      <c r="E31" s="8" t="s">
        <v>78</v>
      </c>
      <c r="F31" s="8" t="s">
        <v>153</v>
      </c>
      <c r="G31" s="26" t="s">
        <v>10</v>
      </c>
      <c r="H31" s="6">
        <f>ROUNDDOWN(AI31*1.05,0)+INDEX(Sheet2!$B$2:'Sheet2'!$B$5,MATCH(G31,Sheet2!$A$2:'Sheet2'!$A$5,0),0)+34*AR31-ROUNDUP(IF($BA$1=TRUE,AT31,AU31)/10,0)</f>
        <v>409</v>
      </c>
      <c r="I31" s="6">
        <f>ROUNDDOWN(AJ31*1.05,0)+INDEX(Sheet2!$B$2:'Sheet2'!$B$5,MATCH(G31,Sheet2!$A$2:'Sheet2'!$A$5,0),0)+34*AR31-ROUNDUP(IF($BA$1=TRUE,AT31,AU31)/10,0)</f>
        <v>546</v>
      </c>
      <c r="J31" s="45">
        <f t="shared" si="136"/>
        <v>955</v>
      </c>
      <c r="K31" s="41">
        <f>AU31-ROUNDDOWN(AP31/2,0)-ROUNDDOWN(MAX(AO31*1.2,AN31*0.5),0)+INDEX(Sheet2!$C$2:'Sheet2'!$C$5,MATCH(G31,Sheet2!$A$2:'Sheet2'!$A$5,0),0)</f>
        <v>1202</v>
      </c>
      <c r="L31" s="23">
        <f t="shared" si="137"/>
        <v>661</v>
      </c>
      <c r="N31" s="27">
        <f>AV31+IF($F31="범선",IF($BE$1=TRUE,INDEX(Sheet2!$H$2:'Sheet2'!$H$45,MATCH(AV31,Sheet2!$G$2:'Sheet2'!$G$45,0),0)),IF($BF$1=TRUE,INDEX(Sheet2!$I$2:'Sheet2'!$I$45,MATCH(AV31,Sheet2!$G$2:'Sheet2'!$G$45,0)),IF($BG$1=TRUE,INDEX(Sheet2!$H$2:'Sheet2'!$H$45,MATCH(AV31,Sheet2!$G$2:'Sheet2'!$G$45,0)),0)))+IF($BC$1=TRUE,2,0)</f>
        <v>1</v>
      </c>
      <c r="O31" s="8">
        <f t="shared" si="138"/>
        <v>4</v>
      </c>
      <c r="P31" s="8">
        <f t="shared" si="139"/>
        <v>7</v>
      </c>
      <c r="Q31" s="26">
        <f t="shared" si="140"/>
        <v>10</v>
      </c>
      <c r="R31" s="8">
        <f>AW31+IF($F31="범선",IF($BE$1=TRUE,INDEX(Sheet2!$H$2:'Sheet2'!$H$45,MATCH(AW31,Sheet2!$G$2:'Sheet2'!$G$45,0),0)),IF($BF$1=TRUE,INDEX(Sheet2!$I$2:'Sheet2'!$I$45,MATCH(AW31,Sheet2!$G$2:'Sheet2'!$G$45,0)),IF($BG$1=TRUE,INDEX(Sheet2!$H$2:'Sheet2'!$H$45,MATCH(AW31,Sheet2!$G$2:'Sheet2'!$G$45,0)),0)))+IF($BC$1=TRUE,2,0)</f>
        <v>2</v>
      </c>
      <c r="S31" s="8">
        <f t="shared" si="141"/>
        <v>5.5</v>
      </c>
      <c r="T31" s="8">
        <f t="shared" si="142"/>
        <v>8.5</v>
      </c>
      <c r="U31" s="26">
        <f t="shared" si="143"/>
        <v>11.5</v>
      </c>
      <c r="V31" s="8">
        <f>AX31+IF($F31="범선",IF($BE$1=TRUE,INDEX(Sheet2!$H$2:'Sheet2'!$H$45,MATCH(AX31,Sheet2!$G$2:'Sheet2'!$G$45,0),0)),IF($BF$1=TRUE,INDEX(Sheet2!$I$2:'Sheet2'!$I$45,MATCH(AX31,Sheet2!$G$2:'Sheet2'!$G$45,0)),IF($BG$1=TRUE,INDEX(Sheet2!$H$2:'Sheet2'!$H$45,MATCH(AX31,Sheet2!$G$2:'Sheet2'!$G$45,0)),0)))+IF($BC$1=TRUE,2,0)</f>
        <v>6</v>
      </c>
      <c r="W31" s="8">
        <f t="shared" si="144"/>
        <v>9.5</v>
      </c>
      <c r="X31" s="8">
        <f t="shared" si="145"/>
        <v>12.5</v>
      </c>
      <c r="Y31" s="26">
        <f t="shared" si="146"/>
        <v>15.5</v>
      </c>
      <c r="Z31" s="8">
        <f>AY31+IF($F31="범선",IF($BE$1=TRUE,INDEX(Sheet2!$H$2:'Sheet2'!$H$45,MATCH(AY31,Sheet2!$G$2:'Sheet2'!$G$45,0),0)),IF($BF$1=TRUE,INDEX(Sheet2!$I$2:'Sheet2'!$I$45,MATCH(AY31,Sheet2!$G$2:'Sheet2'!$G$45,0)),IF($BG$1=TRUE,INDEX(Sheet2!$H$2:'Sheet2'!$H$45,MATCH(AY31,Sheet2!$G$2:'Sheet2'!$G$45,0)),0)))+IF($BC$1=TRUE,2,0)</f>
        <v>9</v>
      </c>
      <c r="AA31" s="8">
        <f t="shared" si="147"/>
        <v>12.5</v>
      </c>
      <c r="AB31" s="8">
        <f t="shared" si="148"/>
        <v>15.5</v>
      </c>
      <c r="AC31" s="26">
        <f t="shared" si="149"/>
        <v>18.5</v>
      </c>
      <c r="AD31" s="8">
        <f>AZ31+IF($F31="범선",IF($BE$1=TRUE,INDEX(Sheet2!$H$2:'Sheet2'!$H$45,MATCH(AZ31,Sheet2!$G$2:'Sheet2'!$G$45,0),0)),IF($BF$1=TRUE,INDEX(Sheet2!$I$2:'Sheet2'!$I$45,MATCH(AZ31,Sheet2!$G$2:'Sheet2'!$G$45,0)),IF($BG$1=TRUE,INDEX(Sheet2!$H$2:'Sheet2'!$H$45,MATCH(AZ31,Sheet2!$G$2:'Sheet2'!$G$45,0)),0)))+IF($BC$1=TRUE,2,0)</f>
        <v>13</v>
      </c>
      <c r="AE31" s="8">
        <f t="shared" si="150"/>
        <v>16.5</v>
      </c>
      <c r="AF31" s="8">
        <f t="shared" si="151"/>
        <v>19.5</v>
      </c>
      <c r="AG31" s="26">
        <f t="shared" si="152"/>
        <v>22.5</v>
      </c>
      <c r="AH31" s="8"/>
      <c r="AI31" s="6">
        <v>230</v>
      </c>
      <c r="AJ31" s="6">
        <v>360</v>
      </c>
      <c r="AK31" s="6">
        <v>8</v>
      </c>
      <c r="AL31" s="6">
        <v>10</v>
      </c>
      <c r="AM31" s="6">
        <v>36</v>
      </c>
      <c r="AN31" s="6">
        <v>70</v>
      </c>
      <c r="AO31" s="6">
        <v>45</v>
      </c>
      <c r="AP31" s="6">
        <v>40</v>
      </c>
      <c r="AQ31" s="6">
        <v>870</v>
      </c>
      <c r="AR31" s="6">
        <v>3</v>
      </c>
      <c r="AS31" s="6">
        <f t="shared" si="153"/>
        <v>980</v>
      </c>
      <c r="AT31" s="6">
        <f t="shared" si="154"/>
        <v>735</v>
      </c>
      <c r="AU31" s="6">
        <f t="shared" si="155"/>
        <v>1225</v>
      </c>
      <c r="AV31" s="6">
        <f t="shared" si="156"/>
        <v>-1</v>
      </c>
      <c r="AW31" s="6">
        <f t="shared" si="157"/>
        <v>0</v>
      </c>
      <c r="AX31" s="6">
        <f t="shared" si="158"/>
        <v>4</v>
      </c>
      <c r="AY31" s="6">
        <f t="shared" si="159"/>
        <v>7</v>
      </c>
      <c r="AZ31" s="6">
        <f t="shared" si="160"/>
        <v>11</v>
      </c>
    </row>
    <row r="32" spans="1:52" s="6" customFormat="1" hidden="1">
      <c r="A32" s="35">
        <v>46</v>
      </c>
      <c r="B32" s="2" t="s">
        <v>312</v>
      </c>
      <c r="C32" s="23" t="s">
        <v>313</v>
      </c>
      <c r="D32" s="8" t="s">
        <v>1</v>
      </c>
      <c r="E32" s="3" t="s">
        <v>302</v>
      </c>
      <c r="F32" s="8" t="s">
        <v>303</v>
      </c>
      <c r="G32" s="26" t="s">
        <v>12</v>
      </c>
      <c r="H32" s="6">
        <f>ROUNDDOWN(AI32*1.05,0)+INDEX(Sheet2!$B$2:'Sheet2'!$B$5,MATCH(G32,Sheet2!$A$2:'Sheet2'!$A$5,0),0)+34*AR32-ROUNDUP(IF($BA$1=TRUE,AT32,AU32)/10,0)</f>
        <v>273</v>
      </c>
      <c r="I32" s="6">
        <f>ROUNDDOWN(AJ32*1.05,0)+INDEX(Sheet2!$B$2:'Sheet2'!$B$5,MATCH(G32,Sheet2!$A$2:'Sheet2'!$A$5,0),0)+34*AR32-ROUNDUP(IF($BA$1=TRUE,AT32,AU32)/10,0)</f>
        <v>326</v>
      </c>
      <c r="J32" s="45">
        <f t="shared" si="136"/>
        <v>599</v>
      </c>
      <c r="K32" s="42">
        <f>AU32-ROUNDDOWN(AP32/2,0)-ROUNDDOWN(MAX(AO32*1.2,AN32*0.5),0)+INDEX(Sheet2!$C$2:'Sheet2'!$C$5,MATCH(G32,Sheet2!$A$2:'Sheet2'!$A$5,0),0)</f>
        <v>831</v>
      </c>
      <c r="L32" s="28">
        <f t="shared" si="137"/>
        <v>397</v>
      </c>
      <c r="N32" s="27">
        <f>AV32+IF($F32="범선",IF($BE$1=TRUE,INDEX(Sheet2!$H$2:'Sheet2'!$H$45,MATCH(AV32,Sheet2!$G$2:'Sheet2'!$G$45,0),0)),IF($BF$1=TRUE,INDEX(Sheet2!$I$2:'Sheet2'!$I$45,MATCH(AV32,Sheet2!$G$2:'Sheet2'!$G$45,0)),IF($BG$1=TRUE,INDEX(Sheet2!$H$2:'Sheet2'!$H$45,MATCH(AV32,Sheet2!$G$2:'Sheet2'!$G$45,0)),0)))+IF($BC$1=TRUE,2,0)</f>
        <v>8</v>
      </c>
      <c r="O32" s="8">
        <f t="shared" si="138"/>
        <v>11</v>
      </c>
      <c r="P32" s="8">
        <f t="shared" si="139"/>
        <v>14</v>
      </c>
      <c r="Q32" s="26">
        <f t="shared" si="140"/>
        <v>17</v>
      </c>
      <c r="R32" s="8">
        <f>AW32+IF($F32="범선",IF($BE$1=TRUE,INDEX(Sheet2!$H$2:'Sheet2'!$H$45,MATCH(AW32,Sheet2!$G$2:'Sheet2'!$G$45,0),0)),IF($BF$1=TRUE,INDEX(Sheet2!$I$2:'Sheet2'!$I$45,MATCH(AW32,Sheet2!$G$2:'Sheet2'!$G$45,0)),IF($BG$1=TRUE,INDEX(Sheet2!$H$2:'Sheet2'!$H$45,MATCH(AW32,Sheet2!$G$2:'Sheet2'!$G$45,0)),0)))+IF($BC$1=TRUE,2,0)</f>
        <v>9</v>
      </c>
      <c r="S32" s="8">
        <f t="shared" si="141"/>
        <v>12.5</v>
      </c>
      <c r="T32" s="8">
        <f t="shared" si="142"/>
        <v>15.5</v>
      </c>
      <c r="U32" s="26">
        <f t="shared" si="143"/>
        <v>18.5</v>
      </c>
      <c r="V32" s="8">
        <f>AX32+IF($F32="범선",IF($BE$1=TRUE,INDEX(Sheet2!$H$2:'Sheet2'!$H$45,MATCH(AX32,Sheet2!$G$2:'Sheet2'!$G$45,0),0)),IF($BF$1=TRUE,INDEX(Sheet2!$I$2:'Sheet2'!$I$45,MATCH(AX32,Sheet2!$G$2:'Sheet2'!$G$45,0)),IF($BG$1=TRUE,INDEX(Sheet2!$H$2:'Sheet2'!$H$45,MATCH(AX32,Sheet2!$G$2:'Sheet2'!$G$45,0)),0)))+IF($BC$1=TRUE,2,0)</f>
        <v>12</v>
      </c>
      <c r="W32" s="8">
        <f t="shared" si="144"/>
        <v>15.5</v>
      </c>
      <c r="X32" s="8">
        <f t="shared" si="145"/>
        <v>18.5</v>
      </c>
      <c r="Y32" s="26">
        <f t="shared" si="146"/>
        <v>21.5</v>
      </c>
      <c r="Z32" s="8">
        <f>AY32+IF($F32="범선",IF($BE$1=TRUE,INDEX(Sheet2!$H$2:'Sheet2'!$H$45,MATCH(AY32,Sheet2!$G$2:'Sheet2'!$G$45,0),0)),IF($BF$1=TRUE,INDEX(Sheet2!$I$2:'Sheet2'!$I$45,MATCH(AY32,Sheet2!$G$2:'Sheet2'!$G$45,0)),IF($BG$1=TRUE,INDEX(Sheet2!$H$2:'Sheet2'!$H$45,MATCH(AY32,Sheet2!$G$2:'Sheet2'!$G$45,0)),0)))+IF($BC$1=TRUE,2,0)</f>
        <v>16</v>
      </c>
      <c r="AA32" s="8">
        <f t="shared" si="147"/>
        <v>19.5</v>
      </c>
      <c r="AB32" s="8">
        <f t="shared" si="148"/>
        <v>22.5</v>
      </c>
      <c r="AC32" s="26">
        <f t="shared" si="149"/>
        <v>25.5</v>
      </c>
      <c r="AD32" s="8">
        <f>AZ32+IF($F32="범선",IF($BE$1=TRUE,INDEX(Sheet2!$H$2:'Sheet2'!$H$45,MATCH(AZ32,Sheet2!$G$2:'Sheet2'!$G$45,0),0)),IF($BF$1=TRUE,INDEX(Sheet2!$I$2:'Sheet2'!$I$45,MATCH(AZ32,Sheet2!$G$2:'Sheet2'!$G$45,0)),IF($BG$1=TRUE,INDEX(Sheet2!$H$2:'Sheet2'!$H$45,MATCH(AZ32,Sheet2!$G$2:'Sheet2'!$G$45,0)),0)))+IF($BC$1=TRUE,2,0)</f>
        <v>20</v>
      </c>
      <c r="AE32" s="8">
        <f t="shared" si="150"/>
        <v>23.5</v>
      </c>
      <c r="AF32" s="8">
        <f t="shared" si="151"/>
        <v>26.5</v>
      </c>
      <c r="AG32" s="26">
        <f t="shared" si="152"/>
        <v>29.5</v>
      </c>
      <c r="AH32" s="3"/>
      <c r="AI32">
        <v>150</v>
      </c>
      <c r="AJ32">
        <v>200</v>
      </c>
      <c r="AK32">
        <v>10</v>
      </c>
      <c r="AL32">
        <v>11</v>
      </c>
      <c r="AM32">
        <v>60</v>
      </c>
      <c r="AN32">
        <v>250</v>
      </c>
      <c r="AO32" s="46">
        <v>98</v>
      </c>
      <c r="AP32">
        <v>110</v>
      </c>
      <c r="AQ32">
        <v>410</v>
      </c>
      <c r="AR32">
        <v>1</v>
      </c>
      <c r="AS32" s="40">
        <f t="shared" si="153"/>
        <v>770</v>
      </c>
      <c r="AT32" s="40">
        <f t="shared" si="154"/>
        <v>577</v>
      </c>
      <c r="AU32" s="40">
        <f t="shared" si="155"/>
        <v>962</v>
      </c>
      <c r="AV32" s="6">
        <f t="shared" si="156"/>
        <v>6</v>
      </c>
      <c r="AW32" s="6">
        <f t="shared" si="157"/>
        <v>7</v>
      </c>
      <c r="AX32" s="6">
        <f t="shared" si="158"/>
        <v>10</v>
      </c>
      <c r="AY32" s="6">
        <f t="shared" si="159"/>
        <v>14</v>
      </c>
      <c r="AZ32" s="6">
        <f t="shared" si="160"/>
        <v>18</v>
      </c>
    </row>
    <row r="33" spans="1:52" s="6" customFormat="1" hidden="1">
      <c r="A33" s="35">
        <v>47</v>
      </c>
      <c r="B33" s="7" t="s">
        <v>267</v>
      </c>
      <c r="C33" s="23" t="s">
        <v>258</v>
      </c>
      <c r="D33" s="8" t="s">
        <v>1</v>
      </c>
      <c r="E33" s="8" t="s">
        <v>155</v>
      </c>
      <c r="F33" s="9" t="s">
        <v>69</v>
      </c>
      <c r="G33" s="26" t="s">
        <v>8</v>
      </c>
      <c r="H33" s="6">
        <f>ROUNDDOWN(AI33*1.05,0)+INDEX(Sheet2!$B$2:'Sheet2'!$B$5,MATCH(G33,Sheet2!$A$2:'Sheet2'!$A$5,0),0)+34*AR33-ROUNDUP(IF($BA$1=TRUE,AT33,AU33)/10,0)</f>
        <v>445</v>
      </c>
      <c r="I33" s="6">
        <f>ROUNDDOWN(AJ33*1.05,0)+INDEX(Sheet2!$B$2:'Sheet2'!$B$5,MATCH(G33,Sheet2!$A$2:'Sheet2'!$A$5,0),0)+34*AR33-ROUNDUP(IF($BA$1=TRUE,AT33,AU33)/10,0)</f>
        <v>534</v>
      </c>
      <c r="J33" s="45">
        <f t="shared" si="136"/>
        <v>979</v>
      </c>
      <c r="K33" s="41">
        <f>AU33-ROUNDDOWN(AP33/2,0)-ROUNDDOWN(MAX(AO33*1.2,AN33*0.5),0)+INDEX(Sheet2!$C$2:'Sheet2'!$C$5,MATCH(G33,Sheet2!$A$2:'Sheet2'!$A$5,0),0)</f>
        <v>815</v>
      </c>
      <c r="L33" s="23">
        <f t="shared" si="137"/>
        <v>446</v>
      </c>
      <c r="N33" s="27">
        <f>AV33+IF($F33="범선",IF($BE$1=TRUE,INDEX(Sheet2!$H$2:'Sheet2'!$H$45,MATCH(AV33,Sheet2!$G$2:'Sheet2'!$G$45,0),0)),IF($BF$1=TRUE,INDEX(Sheet2!$I$2:'Sheet2'!$I$45,MATCH(AV33,Sheet2!$G$2:'Sheet2'!$G$45,0)),IF($BG$1=TRUE,INDEX(Sheet2!$H$2:'Sheet2'!$H$45,MATCH(AV33,Sheet2!$G$2:'Sheet2'!$G$45,0)),0)))+IF($BC$1=TRUE,2,0)</f>
        <v>0</v>
      </c>
      <c r="O33" s="8">
        <f t="shared" si="138"/>
        <v>3</v>
      </c>
      <c r="P33" s="8">
        <f t="shared" si="139"/>
        <v>6</v>
      </c>
      <c r="Q33" s="26">
        <f t="shared" si="140"/>
        <v>9</v>
      </c>
      <c r="R33" s="8">
        <f>AW33+IF($F33="범선",IF($BE$1=TRUE,INDEX(Sheet2!$H$2:'Sheet2'!$H$45,MATCH(AW33,Sheet2!$G$2:'Sheet2'!$G$45,0),0)),IF($BF$1=TRUE,INDEX(Sheet2!$I$2:'Sheet2'!$I$45,MATCH(AW33,Sheet2!$G$2:'Sheet2'!$G$45,0)),IF($BG$1=TRUE,INDEX(Sheet2!$H$2:'Sheet2'!$H$45,MATCH(AW33,Sheet2!$G$2:'Sheet2'!$G$45,0)),0)))+IF($BC$1=TRUE,2,0)</f>
        <v>1</v>
      </c>
      <c r="S33" s="8">
        <f t="shared" si="141"/>
        <v>4.5</v>
      </c>
      <c r="T33" s="8">
        <f t="shared" si="142"/>
        <v>7.5</v>
      </c>
      <c r="U33" s="26">
        <f t="shared" si="143"/>
        <v>10.5</v>
      </c>
      <c r="V33" s="8">
        <f>AX33+IF($F33="범선",IF($BE$1=TRUE,INDEX(Sheet2!$H$2:'Sheet2'!$H$45,MATCH(AX33,Sheet2!$G$2:'Sheet2'!$G$45,0),0)),IF($BF$1=TRUE,INDEX(Sheet2!$I$2:'Sheet2'!$I$45,MATCH(AX33,Sheet2!$G$2:'Sheet2'!$G$45,0)),IF($BG$1=TRUE,INDEX(Sheet2!$H$2:'Sheet2'!$H$45,MATCH(AX33,Sheet2!$G$2:'Sheet2'!$G$45,0)),0)))+IF($BC$1=TRUE,2,0)</f>
        <v>5</v>
      </c>
      <c r="W33" s="8">
        <f t="shared" si="144"/>
        <v>8.5</v>
      </c>
      <c r="X33" s="8">
        <f t="shared" si="145"/>
        <v>11.5</v>
      </c>
      <c r="Y33" s="26">
        <f t="shared" si="146"/>
        <v>14.5</v>
      </c>
      <c r="Z33" s="8">
        <f>AY33+IF($F33="범선",IF($BE$1=TRUE,INDEX(Sheet2!$H$2:'Sheet2'!$H$45,MATCH(AY33,Sheet2!$G$2:'Sheet2'!$G$45,0),0)),IF($BF$1=TRUE,INDEX(Sheet2!$I$2:'Sheet2'!$I$45,MATCH(AY33,Sheet2!$G$2:'Sheet2'!$G$45,0)),IF($BG$1=TRUE,INDEX(Sheet2!$H$2:'Sheet2'!$H$45,MATCH(AY33,Sheet2!$G$2:'Sheet2'!$G$45,0)),0)))+IF($BC$1=TRUE,2,0)</f>
        <v>8</v>
      </c>
      <c r="AA33" s="8">
        <f t="shared" si="147"/>
        <v>11.5</v>
      </c>
      <c r="AB33" s="8">
        <f t="shared" si="148"/>
        <v>14.5</v>
      </c>
      <c r="AC33" s="26">
        <f t="shared" si="149"/>
        <v>17.5</v>
      </c>
      <c r="AD33" s="8">
        <f>AZ33+IF($F33="범선",IF($BE$1=TRUE,INDEX(Sheet2!$H$2:'Sheet2'!$H$45,MATCH(AZ33,Sheet2!$G$2:'Sheet2'!$G$45,0),0)),IF($BF$1=TRUE,INDEX(Sheet2!$I$2:'Sheet2'!$I$45,MATCH(AZ33,Sheet2!$G$2:'Sheet2'!$G$45,0)),IF($BG$1=TRUE,INDEX(Sheet2!$H$2:'Sheet2'!$H$45,MATCH(AZ33,Sheet2!$G$2:'Sheet2'!$G$45,0)),0)))+IF($BC$1=TRUE,2,0)</f>
        <v>12</v>
      </c>
      <c r="AE33" s="8">
        <f t="shared" si="150"/>
        <v>15.5</v>
      </c>
      <c r="AF33" s="8">
        <f t="shared" si="151"/>
        <v>18.5</v>
      </c>
      <c r="AG33" s="26">
        <f t="shared" si="152"/>
        <v>21.5</v>
      </c>
      <c r="AH33" s="8"/>
      <c r="AI33" s="6">
        <v>230</v>
      </c>
      <c r="AJ33" s="6">
        <v>315</v>
      </c>
      <c r="AK33" s="6">
        <v>12</v>
      </c>
      <c r="AL33" s="6">
        <v>11</v>
      </c>
      <c r="AM33" s="6">
        <v>16</v>
      </c>
      <c r="AN33" s="6">
        <v>44</v>
      </c>
      <c r="AO33" s="6">
        <v>20</v>
      </c>
      <c r="AP33" s="6">
        <v>20</v>
      </c>
      <c r="AQ33" s="6">
        <v>576</v>
      </c>
      <c r="AR33" s="6">
        <v>3</v>
      </c>
      <c r="AS33" s="6">
        <f t="shared" si="153"/>
        <v>640</v>
      </c>
      <c r="AT33" s="6">
        <f t="shared" si="154"/>
        <v>480</v>
      </c>
      <c r="AU33" s="6">
        <f t="shared" si="155"/>
        <v>800</v>
      </c>
      <c r="AV33" s="6">
        <f t="shared" si="156"/>
        <v>-2</v>
      </c>
      <c r="AW33" s="6">
        <f t="shared" si="157"/>
        <v>-1</v>
      </c>
      <c r="AX33" s="6">
        <f t="shared" si="158"/>
        <v>3</v>
      </c>
      <c r="AY33" s="6">
        <f t="shared" si="159"/>
        <v>6</v>
      </c>
      <c r="AZ33" s="6">
        <f t="shared" si="160"/>
        <v>10</v>
      </c>
    </row>
    <row r="34" spans="1:52" s="6" customFormat="1" hidden="1">
      <c r="A34" s="35">
        <v>48</v>
      </c>
      <c r="B34" s="7" t="s">
        <v>156</v>
      </c>
      <c r="C34" s="23" t="s">
        <v>258</v>
      </c>
      <c r="D34" s="8" t="s">
        <v>43</v>
      </c>
      <c r="E34" s="8" t="s">
        <v>0</v>
      </c>
      <c r="F34" s="9" t="s">
        <v>69</v>
      </c>
      <c r="G34" s="26" t="s">
        <v>8</v>
      </c>
      <c r="H34" s="6">
        <f>ROUNDDOWN(AI34*1.05,0)+INDEX(Sheet2!$B$2:'Sheet2'!$B$5,MATCH(G34,Sheet2!$A$2:'Sheet2'!$A$5,0),0)+34*AR34-ROUNDUP(IF($BA$1=TRUE,AT34,AU34)/10,0)</f>
        <v>440</v>
      </c>
      <c r="I34" s="6">
        <f>ROUNDDOWN(AJ34*1.05,0)+INDEX(Sheet2!$B$2:'Sheet2'!$B$5,MATCH(G34,Sheet2!$A$2:'Sheet2'!$A$5,0),0)+34*AR34-ROUNDUP(IF($BA$1=TRUE,AT34,AU34)/10,0)</f>
        <v>529</v>
      </c>
      <c r="J34" s="45">
        <f t="shared" si="136"/>
        <v>969</v>
      </c>
      <c r="K34" s="41">
        <f>AU34-ROUNDDOWN(AP34/2,0)-ROUNDDOWN(MAX(AO34*1.2,AN34*0.5),0)+INDEX(Sheet2!$C$2:'Sheet2'!$C$5,MATCH(G34,Sheet2!$A$2:'Sheet2'!$A$5,0),0)</f>
        <v>811</v>
      </c>
      <c r="L34" s="23">
        <f t="shared" si="137"/>
        <v>442</v>
      </c>
      <c r="N34" s="27">
        <f>AV34+IF($F34="범선",IF($BE$1=TRUE,INDEX(Sheet2!$H$2:'Sheet2'!$H$45,MATCH(AV34,Sheet2!$G$2:'Sheet2'!$G$45,0),0)),IF($BF$1=TRUE,INDEX(Sheet2!$I$2:'Sheet2'!$I$45,MATCH(AV34,Sheet2!$G$2:'Sheet2'!$G$45,0)),IF($BG$1=TRUE,INDEX(Sheet2!$H$2:'Sheet2'!$H$45,MATCH(AV34,Sheet2!$G$2:'Sheet2'!$G$45,0)),0)))+IF($BC$1=TRUE,2,0)</f>
        <v>0</v>
      </c>
      <c r="O34" s="8">
        <f t="shared" si="138"/>
        <v>3</v>
      </c>
      <c r="P34" s="8">
        <f t="shared" si="139"/>
        <v>6</v>
      </c>
      <c r="Q34" s="26">
        <f t="shared" si="140"/>
        <v>9</v>
      </c>
      <c r="R34" s="8">
        <f>AW34+IF($F34="범선",IF($BE$1=TRUE,INDEX(Sheet2!$H$2:'Sheet2'!$H$45,MATCH(AW34,Sheet2!$G$2:'Sheet2'!$G$45,0),0)),IF($BF$1=TRUE,INDEX(Sheet2!$I$2:'Sheet2'!$I$45,MATCH(AW34,Sheet2!$G$2:'Sheet2'!$G$45,0)),IF($BG$1=TRUE,INDEX(Sheet2!$H$2:'Sheet2'!$H$45,MATCH(AW34,Sheet2!$G$2:'Sheet2'!$G$45,0)),0)))+IF($BC$1=TRUE,2,0)</f>
        <v>1</v>
      </c>
      <c r="S34" s="8">
        <f t="shared" si="141"/>
        <v>4.5</v>
      </c>
      <c r="T34" s="8">
        <f t="shared" si="142"/>
        <v>7.5</v>
      </c>
      <c r="U34" s="26">
        <f t="shared" si="143"/>
        <v>10.5</v>
      </c>
      <c r="V34" s="8">
        <f>AX34+IF($F34="범선",IF($BE$1=TRUE,INDEX(Sheet2!$H$2:'Sheet2'!$H$45,MATCH(AX34,Sheet2!$G$2:'Sheet2'!$G$45,0),0)),IF($BF$1=TRUE,INDEX(Sheet2!$I$2:'Sheet2'!$I$45,MATCH(AX34,Sheet2!$G$2:'Sheet2'!$G$45,0)),IF($BG$1=TRUE,INDEX(Sheet2!$H$2:'Sheet2'!$H$45,MATCH(AX34,Sheet2!$G$2:'Sheet2'!$G$45,0)),0)))+IF($BC$1=TRUE,2,0)</f>
        <v>5</v>
      </c>
      <c r="W34" s="8">
        <f t="shared" si="144"/>
        <v>8.5</v>
      </c>
      <c r="X34" s="8">
        <f t="shared" si="145"/>
        <v>11.5</v>
      </c>
      <c r="Y34" s="26">
        <f t="shared" si="146"/>
        <v>14.5</v>
      </c>
      <c r="Z34" s="8">
        <f>AY34+IF($F34="범선",IF($BE$1=TRUE,INDEX(Sheet2!$H$2:'Sheet2'!$H$45,MATCH(AY34,Sheet2!$G$2:'Sheet2'!$G$45,0),0)),IF($BF$1=TRUE,INDEX(Sheet2!$I$2:'Sheet2'!$I$45,MATCH(AY34,Sheet2!$G$2:'Sheet2'!$G$45,0)),IF($BG$1=TRUE,INDEX(Sheet2!$H$2:'Sheet2'!$H$45,MATCH(AY34,Sheet2!$G$2:'Sheet2'!$G$45,0)),0)))+IF($BC$1=TRUE,2,0)</f>
        <v>8</v>
      </c>
      <c r="AA34" s="8">
        <f t="shared" si="147"/>
        <v>11.5</v>
      </c>
      <c r="AB34" s="8">
        <f t="shared" si="148"/>
        <v>14.5</v>
      </c>
      <c r="AC34" s="26">
        <f t="shared" si="149"/>
        <v>17.5</v>
      </c>
      <c r="AD34" s="8">
        <f>AZ34+IF($F34="범선",IF($BE$1=TRUE,INDEX(Sheet2!$H$2:'Sheet2'!$H$45,MATCH(AZ34,Sheet2!$G$2:'Sheet2'!$G$45,0),0)),IF($BF$1=TRUE,INDEX(Sheet2!$I$2:'Sheet2'!$I$45,MATCH(AZ34,Sheet2!$G$2:'Sheet2'!$G$45,0)),IF($BG$1=TRUE,INDEX(Sheet2!$H$2:'Sheet2'!$H$45,MATCH(AZ34,Sheet2!$G$2:'Sheet2'!$G$45,0)),0)))+IF($BC$1=TRUE,2,0)</f>
        <v>12</v>
      </c>
      <c r="AE34" s="8">
        <f t="shared" si="150"/>
        <v>15.5</v>
      </c>
      <c r="AF34" s="8">
        <f t="shared" si="151"/>
        <v>18.5</v>
      </c>
      <c r="AG34" s="26">
        <f t="shared" si="152"/>
        <v>21.5</v>
      </c>
      <c r="AH34" s="8"/>
      <c r="AI34" s="6">
        <v>225</v>
      </c>
      <c r="AJ34" s="6">
        <v>310</v>
      </c>
      <c r="AK34" s="6">
        <v>10</v>
      </c>
      <c r="AL34" s="6">
        <v>10</v>
      </c>
      <c r="AM34" s="6">
        <v>16</v>
      </c>
      <c r="AN34" s="6">
        <v>44</v>
      </c>
      <c r="AO34" s="6">
        <v>24</v>
      </c>
      <c r="AP34" s="6">
        <v>20</v>
      </c>
      <c r="AQ34" s="6">
        <v>576</v>
      </c>
      <c r="AR34" s="6">
        <v>3</v>
      </c>
      <c r="AS34" s="6">
        <f t="shared" si="153"/>
        <v>640</v>
      </c>
      <c r="AT34" s="6">
        <f t="shared" si="154"/>
        <v>480</v>
      </c>
      <c r="AU34" s="6">
        <f t="shared" si="155"/>
        <v>800</v>
      </c>
      <c r="AV34" s="6">
        <f t="shared" si="156"/>
        <v>-2</v>
      </c>
      <c r="AW34" s="6">
        <f t="shared" si="157"/>
        <v>-1</v>
      </c>
      <c r="AX34" s="6">
        <f t="shared" si="158"/>
        <v>3</v>
      </c>
      <c r="AY34" s="6">
        <f t="shared" si="159"/>
        <v>6</v>
      </c>
      <c r="AZ34" s="6">
        <f t="shared" si="160"/>
        <v>10</v>
      </c>
    </row>
    <row r="35" spans="1:52" s="6" customFormat="1" hidden="1">
      <c r="A35" s="35">
        <v>49</v>
      </c>
      <c r="B35" s="7" t="s">
        <v>261</v>
      </c>
      <c r="C35" s="23" t="s">
        <v>258</v>
      </c>
      <c r="D35" s="8" t="s">
        <v>1</v>
      </c>
      <c r="E35" s="8" t="s">
        <v>0</v>
      </c>
      <c r="F35" s="9" t="s">
        <v>69</v>
      </c>
      <c r="G35" s="26" t="s">
        <v>8</v>
      </c>
      <c r="H35" s="6">
        <f>ROUNDDOWN(AI35*1.05,0)+INDEX(Sheet2!$B$2:'Sheet2'!$B$5,MATCH(G35,Sheet2!$A$2:'Sheet2'!$A$5,0),0)+34*AR35-ROUNDUP(IF($BA$1=TRUE,AT35,AU35)/10,0)</f>
        <v>511</v>
      </c>
      <c r="I35" s="6">
        <f>ROUNDDOWN(AJ35*1.05,0)+INDEX(Sheet2!$B$2:'Sheet2'!$B$5,MATCH(G35,Sheet2!$A$2:'Sheet2'!$A$5,0),0)+34*AR35-ROUNDUP(IF($BA$1=TRUE,AT35,AU35)/10,0)</f>
        <v>595</v>
      </c>
      <c r="J35" s="45">
        <f t="shared" si="136"/>
        <v>1106</v>
      </c>
      <c r="K35" s="41">
        <f>AU35-ROUNDDOWN(AP35/2,0)-ROUNDDOWN(MAX(AO35*1.2,AN35*0.5),0)+INDEX(Sheet2!$C$2:'Sheet2'!$C$5,MATCH(G35,Sheet2!$A$2:'Sheet2'!$A$5,0),0)</f>
        <v>914</v>
      </c>
      <c r="L35" s="23">
        <f t="shared" si="137"/>
        <v>500</v>
      </c>
      <c r="N35" s="27">
        <f>AV35+IF($F35="범선",IF($BE$1=TRUE,INDEX(Sheet2!$H$2:'Sheet2'!$H$45,MATCH(AV35,Sheet2!$G$2:'Sheet2'!$G$45,0),0)),IF($BF$1=TRUE,INDEX(Sheet2!$I$2:'Sheet2'!$I$45,MATCH(AV35,Sheet2!$G$2:'Sheet2'!$G$45,0)),IF($BG$1=TRUE,INDEX(Sheet2!$H$2:'Sheet2'!$H$45,MATCH(AV35,Sheet2!$G$2:'Sheet2'!$G$45,0)),0)))+IF($BC$1=TRUE,2,0)</f>
        <v>-1</v>
      </c>
      <c r="O35" s="8">
        <f t="shared" si="138"/>
        <v>2</v>
      </c>
      <c r="P35" s="8">
        <f t="shared" si="139"/>
        <v>5</v>
      </c>
      <c r="Q35" s="26">
        <f t="shared" si="140"/>
        <v>8</v>
      </c>
      <c r="R35" s="8">
        <f>AW35+IF($F35="범선",IF($BE$1=TRUE,INDEX(Sheet2!$H$2:'Sheet2'!$H$45,MATCH(AW35,Sheet2!$G$2:'Sheet2'!$G$45,0),0)),IF($BF$1=TRUE,INDEX(Sheet2!$I$2:'Sheet2'!$I$45,MATCH(AW35,Sheet2!$G$2:'Sheet2'!$G$45,0)),IF($BG$1=TRUE,INDEX(Sheet2!$H$2:'Sheet2'!$H$45,MATCH(AW35,Sheet2!$G$2:'Sheet2'!$G$45,0)),0)))+IF($BC$1=TRUE,2,0)</f>
        <v>0</v>
      </c>
      <c r="S35" s="8">
        <f t="shared" si="141"/>
        <v>3.5</v>
      </c>
      <c r="T35" s="8">
        <f t="shared" si="142"/>
        <v>6.5</v>
      </c>
      <c r="U35" s="26">
        <f t="shared" si="143"/>
        <v>9.5</v>
      </c>
      <c r="V35" s="8">
        <f>AX35+IF($F35="범선",IF($BE$1=TRUE,INDEX(Sheet2!$H$2:'Sheet2'!$H$45,MATCH(AX35,Sheet2!$G$2:'Sheet2'!$G$45,0),0)),IF($BF$1=TRUE,INDEX(Sheet2!$I$2:'Sheet2'!$I$45,MATCH(AX35,Sheet2!$G$2:'Sheet2'!$G$45,0)),IF($BG$1=TRUE,INDEX(Sheet2!$H$2:'Sheet2'!$H$45,MATCH(AX35,Sheet2!$G$2:'Sheet2'!$G$45,0)),0)))+IF($BC$1=TRUE,2,0)</f>
        <v>4</v>
      </c>
      <c r="W35" s="8">
        <f t="shared" si="144"/>
        <v>7.5</v>
      </c>
      <c r="X35" s="8">
        <f t="shared" si="145"/>
        <v>10.5</v>
      </c>
      <c r="Y35" s="26">
        <f t="shared" si="146"/>
        <v>13.5</v>
      </c>
      <c r="Z35" s="8">
        <f>AY35+IF($F35="범선",IF($BE$1=TRUE,INDEX(Sheet2!$H$2:'Sheet2'!$H$45,MATCH(AY35,Sheet2!$G$2:'Sheet2'!$G$45,0),0)),IF($BF$1=TRUE,INDEX(Sheet2!$I$2:'Sheet2'!$I$45,MATCH(AY35,Sheet2!$G$2:'Sheet2'!$G$45,0)),IF($BG$1=TRUE,INDEX(Sheet2!$H$2:'Sheet2'!$H$45,MATCH(AY35,Sheet2!$G$2:'Sheet2'!$G$45,0)),0)))+IF($BC$1=TRUE,2,0)</f>
        <v>8</v>
      </c>
      <c r="AA35" s="8">
        <f t="shared" si="147"/>
        <v>11.5</v>
      </c>
      <c r="AB35" s="8">
        <f t="shared" si="148"/>
        <v>14.5</v>
      </c>
      <c r="AC35" s="26">
        <f t="shared" si="149"/>
        <v>17.5</v>
      </c>
      <c r="AD35" s="8">
        <f>AZ35+IF($F35="범선",IF($BE$1=TRUE,INDEX(Sheet2!$H$2:'Sheet2'!$H$45,MATCH(AZ35,Sheet2!$G$2:'Sheet2'!$G$45,0),0)),IF($BF$1=TRUE,INDEX(Sheet2!$I$2:'Sheet2'!$I$45,MATCH(AZ35,Sheet2!$G$2:'Sheet2'!$G$45,0)),IF($BG$1=TRUE,INDEX(Sheet2!$H$2:'Sheet2'!$H$45,MATCH(AZ35,Sheet2!$G$2:'Sheet2'!$G$45,0)),0)))+IF($BC$1=TRUE,2,0)</f>
        <v>11</v>
      </c>
      <c r="AE35" s="8">
        <f t="shared" si="150"/>
        <v>14.5</v>
      </c>
      <c r="AF35" s="8">
        <f t="shared" si="151"/>
        <v>17.5</v>
      </c>
      <c r="AG35" s="26">
        <f t="shared" si="152"/>
        <v>20.5</v>
      </c>
      <c r="AH35" s="8"/>
      <c r="AI35" s="6">
        <v>235</v>
      </c>
      <c r="AJ35" s="6">
        <v>315</v>
      </c>
      <c r="AK35" s="6">
        <v>11</v>
      </c>
      <c r="AL35" s="6">
        <v>12</v>
      </c>
      <c r="AM35" s="6">
        <v>18</v>
      </c>
      <c r="AN35" s="6">
        <v>56</v>
      </c>
      <c r="AO35" s="6">
        <v>30</v>
      </c>
      <c r="AP35" s="6">
        <v>22</v>
      </c>
      <c r="AQ35" s="6">
        <v>652</v>
      </c>
      <c r="AR35" s="6">
        <v>5</v>
      </c>
      <c r="AS35" s="6">
        <f t="shared" si="153"/>
        <v>730</v>
      </c>
      <c r="AT35" s="6">
        <f t="shared" si="154"/>
        <v>547</v>
      </c>
      <c r="AU35" s="6">
        <f t="shared" si="155"/>
        <v>912</v>
      </c>
      <c r="AV35" s="6">
        <f t="shared" si="156"/>
        <v>-3</v>
      </c>
      <c r="AW35" s="6">
        <f t="shared" si="157"/>
        <v>-2</v>
      </c>
      <c r="AX35" s="6">
        <f t="shared" si="158"/>
        <v>2</v>
      </c>
      <c r="AY35" s="6">
        <f t="shared" si="159"/>
        <v>6</v>
      </c>
      <c r="AZ35" s="6">
        <f t="shared" si="160"/>
        <v>9</v>
      </c>
    </row>
    <row r="36" spans="1:52" s="6" customFormat="1" hidden="1">
      <c r="A36" s="35">
        <v>50</v>
      </c>
      <c r="B36" s="7" t="s">
        <v>250</v>
      </c>
      <c r="C36" s="23" t="s">
        <v>258</v>
      </c>
      <c r="D36" s="8" t="s">
        <v>43</v>
      </c>
      <c r="E36" s="8" t="s">
        <v>71</v>
      </c>
      <c r="F36" s="9" t="s">
        <v>69</v>
      </c>
      <c r="G36" s="26" t="s">
        <v>8</v>
      </c>
      <c r="H36" s="6">
        <f>ROUNDDOWN(AI36*1.05,0)+INDEX(Sheet2!$B$2:'Sheet2'!$B$5,MATCH(G36,Sheet2!$A$2:'Sheet2'!$A$5,0),0)+34*AR36-ROUNDUP(IF($BA$1=TRUE,AT36,AU36)/10,0)</f>
        <v>511</v>
      </c>
      <c r="I36" s="6">
        <f>ROUNDDOWN(AJ36*1.05,0)+INDEX(Sheet2!$B$2:'Sheet2'!$B$5,MATCH(G36,Sheet2!$A$2:'Sheet2'!$A$5,0),0)+34*AR36-ROUNDUP(IF($BA$1=TRUE,AT36,AU36)/10,0)</f>
        <v>595</v>
      </c>
      <c r="J36" s="45">
        <f t="shared" si="136"/>
        <v>1106</v>
      </c>
      <c r="K36" s="41">
        <f>AU36-ROUNDDOWN(AP36/2,0)-ROUNDDOWN(MAX(AO36*1.2,AN36*0.5),0)+INDEX(Sheet2!$C$2:'Sheet2'!$C$5,MATCH(G36,Sheet2!$A$2:'Sheet2'!$A$5,0),0)</f>
        <v>914</v>
      </c>
      <c r="L36" s="23">
        <f t="shared" si="137"/>
        <v>500</v>
      </c>
      <c r="N36" s="27">
        <f>AV36+IF($F36="범선",IF($BE$1=TRUE,INDEX(Sheet2!$H$2:'Sheet2'!$H$45,MATCH(AV36,Sheet2!$G$2:'Sheet2'!$G$45,0),0)),IF($BF$1=TRUE,INDEX(Sheet2!$I$2:'Sheet2'!$I$45,MATCH(AV36,Sheet2!$G$2:'Sheet2'!$G$45,0)),IF($BG$1=TRUE,INDEX(Sheet2!$H$2:'Sheet2'!$H$45,MATCH(AV36,Sheet2!$G$2:'Sheet2'!$G$45,0)),0)))+IF($BC$1=TRUE,2,0)</f>
        <v>-1</v>
      </c>
      <c r="O36" s="8">
        <f t="shared" si="138"/>
        <v>2</v>
      </c>
      <c r="P36" s="8">
        <f t="shared" si="139"/>
        <v>5</v>
      </c>
      <c r="Q36" s="26">
        <f t="shared" si="140"/>
        <v>8</v>
      </c>
      <c r="R36" s="8">
        <f>AW36+IF($F36="범선",IF($BE$1=TRUE,INDEX(Sheet2!$H$2:'Sheet2'!$H$45,MATCH(AW36,Sheet2!$G$2:'Sheet2'!$G$45,0),0)),IF($BF$1=TRUE,INDEX(Sheet2!$I$2:'Sheet2'!$I$45,MATCH(AW36,Sheet2!$G$2:'Sheet2'!$G$45,0)),IF($BG$1=TRUE,INDEX(Sheet2!$H$2:'Sheet2'!$H$45,MATCH(AW36,Sheet2!$G$2:'Sheet2'!$G$45,0)),0)))+IF($BC$1=TRUE,2,0)</f>
        <v>0</v>
      </c>
      <c r="S36" s="8">
        <f t="shared" si="141"/>
        <v>3.5</v>
      </c>
      <c r="T36" s="8">
        <f t="shared" si="142"/>
        <v>6.5</v>
      </c>
      <c r="U36" s="26">
        <f t="shared" si="143"/>
        <v>9.5</v>
      </c>
      <c r="V36" s="8">
        <f>AX36+IF($F36="범선",IF($BE$1=TRUE,INDEX(Sheet2!$H$2:'Sheet2'!$H$45,MATCH(AX36,Sheet2!$G$2:'Sheet2'!$G$45,0),0)),IF($BF$1=TRUE,INDEX(Sheet2!$I$2:'Sheet2'!$I$45,MATCH(AX36,Sheet2!$G$2:'Sheet2'!$G$45,0)),IF($BG$1=TRUE,INDEX(Sheet2!$H$2:'Sheet2'!$H$45,MATCH(AX36,Sheet2!$G$2:'Sheet2'!$G$45,0)),0)))+IF($BC$1=TRUE,2,0)</f>
        <v>4</v>
      </c>
      <c r="W36" s="8">
        <f t="shared" si="144"/>
        <v>7.5</v>
      </c>
      <c r="X36" s="8">
        <f t="shared" si="145"/>
        <v>10.5</v>
      </c>
      <c r="Y36" s="26">
        <f t="shared" si="146"/>
        <v>13.5</v>
      </c>
      <c r="Z36" s="8">
        <f>AY36+IF($F36="범선",IF($BE$1=TRUE,INDEX(Sheet2!$H$2:'Sheet2'!$H$45,MATCH(AY36,Sheet2!$G$2:'Sheet2'!$G$45,0),0)),IF($BF$1=TRUE,INDEX(Sheet2!$I$2:'Sheet2'!$I$45,MATCH(AY36,Sheet2!$G$2:'Sheet2'!$G$45,0)),IF($BG$1=TRUE,INDEX(Sheet2!$H$2:'Sheet2'!$H$45,MATCH(AY36,Sheet2!$G$2:'Sheet2'!$G$45,0)),0)))+IF($BC$1=TRUE,2,0)</f>
        <v>8</v>
      </c>
      <c r="AA36" s="8">
        <f t="shared" si="147"/>
        <v>11.5</v>
      </c>
      <c r="AB36" s="8">
        <f t="shared" si="148"/>
        <v>14.5</v>
      </c>
      <c r="AC36" s="26">
        <f t="shared" si="149"/>
        <v>17.5</v>
      </c>
      <c r="AD36" s="8">
        <f>AZ36+IF($F36="범선",IF($BE$1=TRUE,INDEX(Sheet2!$H$2:'Sheet2'!$H$45,MATCH(AZ36,Sheet2!$G$2:'Sheet2'!$G$45,0),0)),IF($BF$1=TRUE,INDEX(Sheet2!$I$2:'Sheet2'!$I$45,MATCH(AZ36,Sheet2!$G$2:'Sheet2'!$G$45,0)),IF($BG$1=TRUE,INDEX(Sheet2!$H$2:'Sheet2'!$H$45,MATCH(AZ36,Sheet2!$G$2:'Sheet2'!$G$45,0)),0)))+IF($BC$1=TRUE,2,0)</f>
        <v>11</v>
      </c>
      <c r="AE36" s="8">
        <f t="shared" si="150"/>
        <v>14.5</v>
      </c>
      <c r="AF36" s="8">
        <f t="shared" si="151"/>
        <v>17.5</v>
      </c>
      <c r="AG36" s="26">
        <f t="shared" si="152"/>
        <v>20.5</v>
      </c>
      <c r="AH36" s="8"/>
      <c r="AI36" s="6">
        <v>235</v>
      </c>
      <c r="AJ36" s="6">
        <v>315</v>
      </c>
      <c r="AK36" s="6">
        <v>10</v>
      </c>
      <c r="AL36" s="6">
        <v>10</v>
      </c>
      <c r="AM36" s="6">
        <v>18</v>
      </c>
      <c r="AN36" s="6">
        <v>56</v>
      </c>
      <c r="AO36" s="6">
        <v>30</v>
      </c>
      <c r="AP36" s="6">
        <v>22</v>
      </c>
      <c r="AQ36" s="6">
        <v>652</v>
      </c>
      <c r="AR36" s="6">
        <v>5</v>
      </c>
      <c r="AS36" s="6">
        <f t="shared" si="153"/>
        <v>730</v>
      </c>
      <c r="AT36" s="6">
        <f t="shared" si="154"/>
        <v>547</v>
      </c>
      <c r="AU36" s="6">
        <f t="shared" si="155"/>
        <v>912</v>
      </c>
      <c r="AV36" s="6">
        <f t="shared" si="156"/>
        <v>-3</v>
      </c>
      <c r="AW36" s="6">
        <f t="shared" si="157"/>
        <v>-2</v>
      </c>
      <c r="AX36" s="6">
        <f t="shared" si="158"/>
        <v>2</v>
      </c>
      <c r="AY36" s="6">
        <f t="shared" si="159"/>
        <v>6</v>
      </c>
      <c r="AZ36" s="6">
        <f t="shared" si="160"/>
        <v>9</v>
      </c>
    </row>
    <row r="37" spans="1:52" s="6" customFormat="1" hidden="1">
      <c r="A37" s="35">
        <v>51</v>
      </c>
      <c r="B37" s="7"/>
      <c r="C37" s="23" t="s">
        <v>258</v>
      </c>
      <c r="D37" s="8" t="s">
        <v>1</v>
      </c>
      <c r="E37" s="8" t="s">
        <v>0</v>
      </c>
      <c r="F37" s="9" t="s">
        <v>69</v>
      </c>
      <c r="G37" s="26" t="s">
        <v>8</v>
      </c>
      <c r="H37" s="6">
        <f>ROUNDDOWN(AI37*1.05,0)+INDEX(Sheet2!$B$2:'Sheet2'!$B$5,MATCH(G37,Sheet2!$A$2:'Sheet2'!$A$5,0),0)+34*AR37-ROUNDUP(IF($BA$1=TRUE,AT37,AU37)/10,0)</f>
        <v>511</v>
      </c>
      <c r="I37" s="6">
        <f>ROUNDDOWN(AJ37*1.05,0)+INDEX(Sheet2!$B$2:'Sheet2'!$B$5,MATCH(G37,Sheet2!$A$2:'Sheet2'!$A$5,0),0)+34*AR37-ROUNDUP(IF($BA$1=TRUE,AT37,AU37)/10,0)</f>
        <v>595</v>
      </c>
      <c r="J37" s="45">
        <f t="shared" si="136"/>
        <v>1106</v>
      </c>
      <c r="K37" s="41">
        <f>AU37-ROUNDDOWN(AP37/2,0)-ROUNDDOWN(MAX(AO37*1.2,AN37*0.5),0)+INDEX(Sheet2!$C$2:'Sheet2'!$C$5,MATCH(G37,Sheet2!$A$2:'Sheet2'!$A$5,0),0)</f>
        <v>914</v>
      </c>
      <c r="L37" s="23">
        <f t="shared" si="137"/>
        <v>500</v>
      </c>
      <c r="N37" s="27">
        <f>AV37+IF($F37="범선",IF($BE$1=TRUE,INDEX(Sheet2!$H$2:'Sheet2'!$H$45,MATCH(AV37,Sheet2!$G$2:'Sheet2'!$G$45,0),0)),IF($BF$1=TRUE,INDEX(Sheet2!$I$2:'Sheet2'!$I$45,MATCH(AV37,Sheet2!$G$2:'Sheet2'!$G$45,0)),IF($BG$1=TRUE,INDEX(Sheet2!$H$2:'Sheet2'!$H$45,MATCH(AV37,Sheet2!$G$2:'Sheet2'!$G$45,0)),0)))+IF($BC$1=TRUE,2,0)</f>
        <v>-1</v>
      </c>
      <c r="O37" s="8">
        <f t="shared" si="138"/>
        <v>2</v>
      </c>
      <c r="P37" s="8">
        <f t="shared" si="139"/>
        <v>5</v>
      </c>
      <c r="Q37" s="26">
        <f t="shared" si="140"/>
        <v>8</v>
      </c>
      <c r="R37" s="8">
        <f>AW37+IF($F37="범선",IF($BE$1=TRUE,INDEX(Sheet2!$H$2:'Sheet2'!$H$45,MATCH(AW37,Sheet2!$G$2:'Sheet2'!$G$45,0),0)),IF($BF$1=TRUE,INDEX(Sheet2!$I$2:'Sheet2'!$I$45,MATCH(AW37,Sheet2!$G$2:'Sheet2'!$G$45,0)),IF($BG$1=TRUE,INDEX(Sheet2!$H$2:'Sheet2'!$H$45,MATCH(AW37,Sheet2!$G$2:'Sheet2'!$G$45,0)),0)))+IF($BC$1=TRUE,2,0)</f>
        <v>0</v>
      </c>
      <c r="S37" s="8">
        <f t="shared" si="141"/>
        <v>3.5</v>
      </c>
      <c r="T37" s="8">
        <f t="shared" si="142"/>
        <v>6.5</v>
      </c>
      <c r="U37" s="26">
        <f t="shared" si="143"/>
        <v>9.5</v>
      </c>
      <c r="V37" s="8">
        <f>AX37+IF($F37="범선",IF($BE$1=TRUE,INDEX(Sheet2!$H$2:'Sheet2'!$H$45,MATCH(AX37,Sheet2!$G$2:'Sheet2'!$G$45,0),0)),IF($BF$1=TRUE,INDEX(Sheet2!$I$2:'Sheet2'!$I$45,MATCH(AX37,Sheet2!$G$2:'Sheet2'!$G$45,0)),IF($BG$1=TRUE,INDEX(Sheet2!$H$2:'Sheet2'!$H$45,MATCH(AX37,Sheet2!$G$2:'Sheet2'!$G$45,0)),0)))+IF($BC$1=TRUE,2,0)</f>
        <v>4</v>
      </c>
      <c r="W37" s="8">
        <f t="shared" si="144"/>
        <v>7.5</v>
      </c>
      <c r="X37" s="8">
        <f t="shared" si="145"/>
        <v>10.5</v>
      </c>
      <c r="Y37" s="26">
        <f t="shared" si="146"/>
        <v>13.5</v>
      </c>
      <c r="Z37" s="8">
        <f>AY37+IF($F37="범선",IF($BE$1=TRUE,INDEX(Sheet2!$H$2:'Sheet2'!$H$45,MATCH(AY37,Sheet2!$G$2:'Sheet2'!$G$45,0),0)),IF($BF$1=TRUE,INDEX(Sheet2!$I$2:'Sheet2'!$I$45,MATCH(AY37,Sheet2!$G$2:'Sheet2'!$G$45,0)),IF($BG$1=TRUE,INDEX(Sheet2!$H$2:'Sheet2'!$H$45,MATCH(AY37,Sheet2!$G$2:'Sheet2'!$G$45,0)),0)))+IF($BC$1=TRUE,2,0)</f>
        <v>8</v>
      </c>
      <c r="AA37" s="8">
        <f t="shared" si="147"/>
        <v>11.5</v>
      </c>
      <c r="AB37" s="8">
        <f t="shared" si="148"/>
        <v>14.5</v>
      </c>
      <c r="AC37" s="26">
        <f t="shared" si="149"/>
        <v>17.5</v>
      </c>
      <c r="AD37" s="8">
        <f>AZ37+IF($F37="범선",IF($BE$1=TRUE,INDEX(Sheet2!$H$2:'Sheet2'!$H$45,MATCH(AZ37,Sheet2!$G$2:'Sheet2'!$G$45,0),0)),IF($BF$1=TRUE,INDEX(Sheet2!$I$2:'Sheet2'!$I$45,MATCH(AZ37,Sheet2!$G$2:'Sheet2'!$G$45,0)),IF($BG$1=TRUE,INDEX(Sheet2!$H$2:'Sheet2'!$H$45,MATCH(AZ37,Sheet2!$G$2:'Sheet2'!$G$45,0)),0)))+IF($BC$1=TRUE,2,0)</f>
        <v>11</v>
      </c>
      <c r="AE37" s="8">
        <f t="shared" si="150"/>
        <v>14.5</v>
      </c>
      <c r="AF37" s="8">
        <f t="shared" si="151"/>
        <v>17.5</v>
      </c>
      <c r="AG37" s="26">
        <f t="shared" si="152"/>
        <v>20.5</v>
      </c>
      <c r="AH37" s="8"/>
      <c r="AI37" s="6">
        <v>235</v>
      </c>
      <c r="AJ37" s="6">
        <v>315</v>
      </c>
      <c r="AK37" s="6">
        <v>9</v>
      </c>
      <c r="AL37" s="6">
        <v>10</v>
      </c>
      <c r="AM37" s="6">
        <v>18</v>
      </c>
      <c r="AN37" s="6">
        <v>56</v>
      </c>
      <c r="AO37" s="6">
        <v>30</v>
      </c>
      <c r="AP37" s="6">
        <v>22</v>
      </c>
      <c r="AQ37" s="6">
        <v>652</v>
      </c>
      <c r="AR37" s="6">
        <v>5</v>
      </c>
      <c r="AS37" s="6">
        <f t="shared" si="153"/>
        <v>730</v>
      </c>
      <c r="AT37" s="6">
        <f t="shared" si="154"/>
        <v>547</v>
      </c>
      <c r="AU37" s="6">
        <f t="shared" si="155"/>
        <v>912</v>
      </c>
      <c r="AV37" s="6">
        <f t="shared" si="156"/>
        <v>-3</v>
      </c>
      <c r="AW37" s="6">
        <f t="shared" si="157"/>
        <v>-2</v>
      </c>
      <c r="AX37" s="6">
        <f t="shared" si="158"/>
        <v>2</v>
      </c>
      <c r="AY37" s="6">
        <f t="shared" si="159"/>
        <v>6</v>
      </c>
      <c r="AZ37" s="6">
        <f t="shared" si="160"/>
        <v>9</v>
      </c>
    </row>
    <row r="38" spans="1:52" s="6" customFormat="1" hidden="1">
      <c r="A38" s="35">
        <v>52</v>
      </c>
      <c r="B38" s="7" t="s">
        <v>260</v>
      </c>
      <c r="C38" s="23" t="s">
        <v>258</v>
      </c>
      <c r="D38" s="8" t="s">
        <v>43</v>
      </c>
      <c r="E38" s="8" t="s">
        <v>154</v>
      </c>
      <c r="F38" s="9" t="s">
        <v>69</v>
      </c>
      <c r="G38" s="26" t="s">
        <v>10</v>
      </c>
      <c r="H38" s="6">
        <f>ROUNDDOWN(AI38*1.05,0)+INDEX(Sheet2!$B$2:'Sheet2'!$B$5,MATCH(G38,Sheet2!$A$2:'Sheet2'!$A$5,0),0)+34*AR38-ROUNDUP(IF($BA$1=TRUE,AT38,AU38)/10,0)</f>
        <v>484</v>
      </c>
      <c r="I38" s="6">
        <f>ROUNDDOWN(AJ38*1.05,0)+INDEX(Sheet2!$B$2:'Sheet2'!$B$5,MATCH(G38,Sheet2!$A$2:'Sheet2'!$A$5,0),0)+34*AR38-ROUNDUP(IF($BA$1=TRUE,AT38,AU38)/10,0)</f>
        <v>568</v>
      </c>
      <c r="J38" s="45">
        <f t="shared" si="136"/>
        <v>1052</v>
      </c>
      <c r="K38" s="41">
        <f>AU38-ROUNDDOWN(AP38/2,0)-ROUNDDOWN(MAX(AO38*1.2,AN38*0.5),0)+INDEX(Sheet2!$C$2:'Sheet2'!$C$5,MATCH(G38,Sheet2!$A$2:'Sheet2'!$A$5,0),0)</f>
        <v>1303</v>
      </c>
      <c r="L38" s="23">
        <f t="shared" si="137"/>
        <v>732</v>
      </c>
      <c r="N38" s="27">
        <f>AV38+IF($F38="범선",IF($BE$1=TRUE,INDEX(Sheet2!$H$2:'Sheet2'!$H$45,MATCH(AV38,Sheet2!$G$2:'Sheet2'!$G$45,0),0)),IF($BF$1=TRUE,INDEX(Sheet2!$I$2:'Sheet2'!$I$45,MATCH(AV38,Sheet2!$G$2:'Sheet2'!$G$45,0)),IF($BG$1=TRUE,INDEX(Sheet2!$H$2:'Sheet2'!$H$45,MATCH(AV38,Sheet2!$G$2:'Sheet2'!$G$45,0)),0)))+IF($BC$1=TRUE,2,0)</f>
        <v>-1</v>
      </c>
      <c r="O38" s="8">
        <f t="shared" si="138"/>
        <v>2</v>
      </c>
      <c r="P38" s="8">
        <f t="shared" si="139"/>
        <v>5</v>
      </c>
      <c r="Q38" s="26">
        <f t="shared" si="140"/>
        <v>8</v>
      </c>
      <c r="R38" s="8">
        <f>AW38+IF($F38="범선",IF($BE$1=TRUE,INDEX(Sheet2!$H$2:'Sheet2'!$H$45,MATCH(AW38,Sheet2!$G$2:'Sheet2'!$G$45,0),0)),IF($BF$1=TRUE,INDEX(Sheet2!$I$2:'Sheet2'!$I$45,MATCH(AW38,Sheet2!$G$2:'Sheet2'!$G$45,0)),IF($BG$1=TRUE,INDEX(Sheet2!$H$2:'Sheet2'!$H$45,MATCH(AW38,Sheet2!$G$2:'Sheet2'!$G$45,0)),0)))+IF($BC$1=TRUE,2,0)</f>
        <v>0</v>
      </c>
      <c r="S38" s="8">
        <f t="shared" si="141"/>
        <v>3.5</v>
      </c>
      <c r="T38" s="8">
        <f t="shared" si="142"/>
        <v>6.5</v>
      </c>
      <c r="U38" s="26">
        <f t="shared" si="143"/>
        <v>9.5</v>
      </c>
      <c r="V38" s="8">
        <f>AX38+IF($F38="범선",IF($BE$1=TRUE,INDEX(Sheet2!$H$2:'Sheet2'!$H$45,MATCH(AX38,Sheet2!$G$2:'Sheet2'!$G$45,0),0)),IF($BF$1=TRUE,INDEX(Sheet2!$I$2:'Sheet2'!$I$45,MATCH(AX38,Sheet2!$G$2:'Sheet2'!$G$45,0)),IF($BG$1=TRUE,INDEX(Sheet2!$H$2:'Sheet2'!$H$45,MATCH(AX38,Sheet2!$G$2:'Sheet2'!$G$45,0)),0)))+IF($BC$1=TRUE,2,0)</f>
        <v>3</v>
      </c>
      <c r="W38" s="8">
        <f t="shared" si="144"/>
        <v>6.5</v>
      </c>
      <c r="X38" s="8">
        <f t="shared" si="145"/>
        <v>9.5</v>
      </c>
      <c r="Y38" s="26">
        <f t="shared" si="146"/>
        <v>12.5</v>
      </c>
      <c r="Z38" s="8">
        <f>AY38+IF($F38="범선",IF($BE$1=TRUE,INDEX(Sheet2!$H$2:'Sheet2'!$H$45,MATCH(AY38,Sheet2!$G$2:'Sheet2'!$G$45,0),0)),IF($BF$1=TRUE,INDEX(Sheet2!$I$2:'Sheet2'!$I$45,MATCH(AY38,Sheet2!$G$2:'Sheet2'!$G$45,0)),IF($BG$1=TRUE,INDEX(Sheet2!$H$2:'Sheet2'!$H$45,MATCH(AY38,Sheet2!$G$2:'Sheet2'!$G$45,0)),0)))+IF($BC$1=TRUE,2,0)</f>
        <v>7</v>
      </c>
      <c r="AA38" s="8">
        <f t="shared" si="147"/>
        <v>10.5</v>
      </c>
      <c r="AB38" s="8">
        <f t="shared" si="148"/>
        <v>13.5</v>
      </c>
      <c r="AC38" s="26">
        <f t="shared" si="149"/>
        <v>16.5</v>
      </c>
      <c r="AD38" s="8">
        <f>AZ38+IF($F38="범선",IF($BE$1=TRUE,INDEX(Sheet2!$H$2:'Sheet2'!$H$45,MATCH(AZ38,Sheet2!$G$2:'Sheet2'!$G$45,0),0)),IF($BF$1=TRUE,INDEX(Sheet2!$I$2:'Sheet2'!$I$45,MATCH(AZ38,Sheet2!$G$2:'Sheet2'!$G$45,0)),IF($BG$1=TRUE,INDEX(Sheet2!$H$2:'Sheet2'!$H$45,MATCH(AZ38,Sheet2!$G$2:'Sheet2'!$G$45,0)),0)))+IF($BC$1=TRUE,2,0)</f>
        <v>11</v>
      </c>
      <c r="AE38" s="8">
        <f t="shared" si="150"/>
        <v>14.5</v>
      </c>
      <c r="AF38" s="8">
        <f t="shared" si="151"/>
        <v>17.5</v>
      </c>
      <c r="AG38" s="26">
        <f t="shared" si="152"/>
        <v>20.5</v>
      </c>
      <c r="AH38" s="8"/>
      <c r="AI38" s="6">
        <v>240</v>
      </c>
      <c r="AJ38" s="6">
        <v>320</v>
      </c>
      <c r="AK38" s="6">
        <v>12</v>
      </c>
      <c r="AL38" s="6">
        <v>11</v>
      </c>
      <c r="AM38" s="6">
        <v>25</v>
      </c>
      <c r="AN38" s="6">
        <v>60</v>
      </c>
      <c r="AO38" s="6">
        <v>28</v>
      </c>
      <c r="AP38" s="6">
        <v>30</v>
      </c>
      <c r="AQ38" s="6">
        <v>950</v>
      </c>
      <c r="AR38" s="6">
        <v>5</v>
      </c>
      <c r="AS38" s="6">
        <f t="shared" si="153"/>
        <v>1040</v>
      </c>
      <c r="AT38" s="6">
        <f t="shared" si="154"/>
        <v>780</v>
      </c>
      <c r="AU38" s="6">
        <f t="shared" si="155"/>
        <v>1300</v>
      </c>
      <c r="AV38" s="6">
        <f t="shared" si="156"/>
        <v>-3</v>
      </c>
      <c r="AW38" s="6">
        <f t="shared" si="157"/>
        <v>-2</v>
      </c>
      <c r="AX38" s="6">
        <f t="shared" si="158"/>
        <v>1</v>
      </c>
      <c r="AY38" s="6">
        <f t="shared" si="159"/>
        <v>5</v>
      </c>
      <c r="AZ38" s="6">
        <f t="shared" si="160"/>
        <v>9</v>
      </c>
    </row>
    <row r="39" spans="1:52" s="6" customFormat="1" hidden="1">
      <c r="A39" s="35">
        <v>53</v>
      </c>
      <c r="B39" s="7" t="s">
        <v>266</v>
      </c>
      <c r="C39" s="23" t="s">
        <v>258</v>
      </c>
      <c r="D39" s="8" t="s">
        <v>43</v>
      </c>
      <c r="E39" s="8" t="s">
        <v>118</v>
      </c>
      <c r="F39" s="9" t="s">
        <v>69</v>
      </c>
      <c r="G39" s="26" t="s">
        <v>10</v>
      </c>
      <c r="H39" s="6">
        <f>ROUNDDOWN(AI39*1.05,0)+INDEX(Sheet2!$B$2:'Sheet2'!$B$5,MATCH(G39,Sheet2!$A$2:'Sheet2'!$A$5,0),0)+34*AR39-ROUNDUP(IF($BA$1=TRUE,AT39,AU39)/10,0)</f>
        <v>408</v>
      </c>
      <c r="I39" s="6">
        <f>ROUNDDOWN(AJ39*1.05,0)+INDEX(Sheet2!$B$2:'Sheet2'!$B$5,MATCH(G39,Sheet2!$A$2:'Sheet2'!$A$5,0),0)+34*AR39-ROUNDUP(IF($BA$1=TRUE,AT39,AU39)/10,0)</f>
        <v>492</v>
      </c>
      <c r="J39" s="45">
        <f t="shared" si="136"/>
        <v>900</v>
      </c>
      <c r="K39" s="41">
        <f>AU39-ROUNDDOWN(AP39/2,0)-ROUNDDOWN(MAX(AO39*1.2,AN39*0.5),0)+INDEX(Sheet2!$C$2:'Sheet2'!$C$5,MATCH(G39,Sheet2!$A$2:'Sheet2'!$A$5,0),0)</f>
        <v>915</v>
      </c>
      <c r="L39" s="23">
        <f t="shared" si="137"/>
        <v>504</v>
      </c>
      <c r="N39" s="27">
        <f>AV39+IF($F39="범선",IF($BE$1=TRUE,INDEX(Sheet2!$H$2:'Sheet2'!$H$45,MATCH(AV39,Sheet2!$G$2:'Sheet2'!$G$45,0),0)),IF($BF$1=TRUE,INDEX(Sheet2!$I$2:'Sheet2'!$I$45,MATCH(AV39,Sheet2!$G$2:'Sheet2'!$G$45,0)),IF($BG$1=TRUE,INDEX(Sheet2!$H$2:'Sheet2'!$H$45,MATCH(AV39,Sheet2!$G$2:'Sheet2'!$G$45,0)),0)))+IF($BC$1=TRUE,2,0)</f>
        <v>-1</v>
      </c>
      <c r="O39" s="8">
        <f t="shared" si="138"/>
        <v>2</v>
      </c>
      <c r="P39" s="8">
        <f t="shared" si="139"/>
        <v>5</v>
      </c>
      <c r="Q39" s="26">
        <f t="shared" si="140"/>
        <v>8</v>
      </c>
      <c r="R39" s="8">
        <f>AW39+IF($F39="범선",IF($BE$1=TRUE,INDEX(Sheet2!$H$2:'Sheet2'!$H$45,MATCH(AW39,Sheet2!$G$2:'Sheet2'!$G$45,0),0)),IF($BF$1=TRUE,INDEX(Sheet2!$I$2:'Sheet2'!$I$45,MATCH(AW39,Sheet2!$G$2:'Sheet2'!$G$45,0)),IF($BG$1=TRUE,INDEX(Sheet2!$H$2:'Sheet2'!$H$45,MATCH(AW39,Sheet2!$G$2:'Sheet2'!$G$45,0)),0)))+IF($BC$1=TRUE,2,0)</f>
        <v>0</v>
      </c>
      <c r="S39" s="8">
        <f t="shared" si="141"/>
        <v>3.5</v>
      </c>
      <c r="T39" s="8">
        <f t="shared" si="142"/>
        <v>6.5</v>
      </c>
      <c r="U39" s="26">
        <f t="shared" si="143"/>
        <v>9.5</v>
      </c>
      <c r="V39" s="8">
        <f>AX39+IF($F39="범선",IF($BE$1=TRUE,INDEX(Sheet2!$H$2:'Sheet2'!$H$45,MATCH(AX39,Sheet2!$G$2:'Sheet2'!$G$45,0),0)),IF($BF$1=TRUE,INDEX(Sheet2!$I$2:'Sheet2'!$I$45,MATCH(AX39,Sheet2!$G$2:'Sheet2'!$G$45,0)),IF($BG$1=TRUE,INDEX(Sheet2!$H$2:'Sheet2'!$H$45,MATCH(AX39,Sheet2!$G$2:'Sheet2'!$G$45,0)),0)))+IF($BC$1=TRUE,2,0)</f>
        <v>3</v>
      </c>
      <c r="W39" s="8">
        <f t="shared" si="144"/>
        <v>6.5</v>
      </c>
      <c r="X39" s="8">
        <f t="shared" si="145"/>
        <v>9.5</v>
      </c>
      <c r="Y39" s="26">
        <f t="shared" si="146"/>
        <v>12.5</v>
      </c>
      <c r="Z39" s="8">
        <f>AY39+IF($F39="범선",IF($BE$1=TRUE,INDEX(Sheet2!$H$2:'Sheet2'!$H$45,MATCH(AY39,Sheet2!$G$2:'Sheet2'!$G$45,0),0)),IF($BF$1=TRUE,INDEX(Sheet2!$I$2:'Sheet2'!$I$45,MATCH(AY39,Sheet2!$G$2:'Sheet2'!$G$45,0)),IF($BG$1=TRUE,INDEX(Sheet2!$H$2:'Sheet2'!$H$45,MATCH(AY39,Sheet2!$G$2:'Sheet2'!$G$45,0)),0)))+IF($BC$1=TRUE,2,0)</f>
        <v>7</v>
      </c>
      <c r="AA39" s="8">
        <f t="shared" si="147"/>
        <v>10.5</v>
      </c>
      <c r="AB39" s="8">
        <f t="shared" si="148"/>
        <v>13.5</v>
      </c>
      <c r="AC39" s="26">
        <f t="shared" si="149"/>
        <v>16.5</v>
      </c>
      <c r="AD39" s="8">
        <f>AZ39+IF($F39="범선",IF($BE$1=TRUE,INDEX(Sheet2!$H$2:'Sheet2'!$H$45,MATCH(AZ39,Sheet2!$G$2:'Sheet2'!$G$45,0),0)),IF($BF$1=TRUE,INDEX(Sheet2!$I$2:'Sheet2'!$I$45,MATCH(AZ39,Sheet2!$G$2:'Sheet2'!$G$45,0)),IF($BG$1=TRUE,INDEX(Sheet2!$H$2:'Sheet2'!$H$45,MATCH(AZ39,Sheet2!$G$2:'Sheet2'!$G$45,0)),0)))+IF($BC$1=TRUE,2,0)</f>
        <v>11</v>
      </c>
      <c r="AE39" s="8">
        <f t="shared" si="150"/>
        <v>14.5</v>
      </c>
      <c r="AF39" s="8">
        <f t="shared" si="151"/>
        <v>17.5</v>
      </c>
      <c r="AG39" s="26">
        <f t="shared" si="152"/>
        <v>20.5</v>
      </c>
      <c r="AH39" s="8"/>
      <c r="AI39" s="6">
        <v>210</v>
      </c>
      <c r="AJ39" s="6">
        <v>290</v>
      </c>
      <c r="AK39" s="6">
        <v>9</v>
      </c>
      <c r="AL39" s="6">
        <v>9</v>
      </c>
      <c r="AM39" s="6">
        <v>15</v>
      </c>
      <c r="AN39" s="6">
        <v>50</v>
      </c>
      <c r="AO39" s="6">
        <v>23</v>
      </c>
      <c r="AP39" s="6">
        <v>18</v>
      </c>
      <c r="AQ39" s="6">
        <v>652</v>
      </c>
      <c r="AR39" s="6">
        <v>3</v>
      </c>
      <c r="AS39" s="6">
        <f t="shared" si="153"/>
        <v>720</v>
      </c>
      <c r="AT39" s="6">
        <f t="shared" si="154"/>
        <v>540</v>
      </c>
      <c r="AU39" s="6">
        <f t="shared" si="155"/>
        <v>900</v>
      </c>
      <c r="AV39" s="6">
        <f t="shared" si="156"/>
        <v>-3</v>
      </c>
      <c r="AW39" s="6">
        <f t="shared" si="157"/>
        <v>-2</v>
      </c>
      <c r="AX39" s="6">
        <f t="shared" si="158"/>
        <v>1</v>
      </c>
      <c r="AY39" s="6">
        <f t="shared" si="159"/>
        <v>5</v>
      </c>
      <c r="AZ39" s="6">
        <f t="shared" si="160"/>
        <v>9</v>
      </c>
    </row>
    <row r="40" spans="1:52" s="6" customFormat="1" hidden="1">
      <c r="A40" s="35">
        <v>54</v>
      </c>
      <c r="B40" s="7" t="s">
        <v>264</v>
      </c>
      <c r="C40" s="23" t="s">
        <v>258</v>
      </c>
      <c r="D40" s="8" t="s">
        <v>43</v>
      </c>
      <c r="E40" s="8" t="s">
        <v>70</v>
      </c>
      <c r="F40" s="9" t="s">
        <v>69</v>
      </c>
      <c r="G40" s="26" t="s">
        <v>10</v>
      </c>
      <c r="H40" s="6">
        <f>ROUNDDOWN(AI40*1.05,0)+INDEX(Sheet2!$B$2:'Sheet2'!$B$5,MATCH(G40,Sheet2!$A$2:'Sheet2'!$A$5,0),0)+34*AR40-ROUNDUP(IF($BA$1=TRUE,AT40,AU40)/10,0)</f>
        <v>475</v>
      </c>
      <c r="I40" s="6">
        <f>ROUNDDOWN(AJ40*1.05,0)+INDEX(Sheet2!$B$2:'Sheet2'!$B$5,MATCH(G40,Sheet2!$A$2:'Sheet2'!$A$5,0),0)+34*AR40-ROUNDUP(IF($BA$1=TRUE,AT40,AU40)/10,0)</f>
        <v>565</v>
      </c>
      <c r="J40" s="45">
        <f t="shared" si="136"/>
        <v>1040</v>
      </c>
      <c r="K40" s="41">
        <f>AU40-ROUNDDOWN(AP40/2,0)-ROUNDDOWN(MAX(AO40*1.2,AN40*0.5),0)+INDEX(Sheet2!$C$2:'Sheet2'!$C$5,MATCH(G40,Sheet2!$A$2:'Sheet2'!$A$5,0),0)</f>
        <v>1008</v>
      </c>
      <c r="L40" s="23">
        <f t="shared" si="137"/>
        <v>557</v>
      </c>
      <c r="N40" s="27">
        <f>AV40+IF($F40="범선",IF($BE$1=TRUE,INDEX(Sheet2!$H$2:'Sheet2'!$H$45,MATCH(AV40,Sheet2!$G$2:'Sheet2'!$G$45,0),0)),IF($BF$1=TRUE,INDEX(Sheet2!$I$2:'Sheet2'!$I$45,MATCH(AV40,Sheet2!$G$2:'Sheet2'!$G$45,0)),IF($BG$1=TRUE,INDEX(Sheet2!$H$2:'Sheet2'!$H$45,MATCH(AV40,Sheet2!$G$2:'Sheet2'!$G$45,0)),0)))+IF($BC$1=TRUE,2,0)</f>
        <v>-2</v>
      </c>
      <c r="O40" s="8">
        <f t="shared" si="138"/>
        <v>1</v>
      </c>
      <c r="P40" s="8">
        <f t="shared" si="139"/>
        <v>4</v>
      </c>
      <c r="Q40" s="26">
        <f t="shared" si="140"/>
        <v>7</v>
      </c>
      <c r="R40" s="8">
        <f>AW40+IF($F40="범선",IF($BE$1=TRUE,INDEX(Sheet2!$H$2:'Sheet2'!$H$45,MATCH(AW40,Sheet2!$G$2:'Sheet2'!$G$45,0),0)),IF($BF$1=TRUE,INDEX(Sheet2!$I$2:'Sheet2'!$I$45,MATCH(AW40,Sheet2!$G$2:'Sheet2'!$G$45,0)),IF($BG$1=TRUE,INDEX(Sheet2!$H$2:'Sheet2'!$H$45,MATCH(AW40,Sheet2!$G$2:'Sheet2'!$G$45,0)),0)))+IF($BC$1=TRUE,2,0)</f>
        <v>-1</v>
      </c>
      <c r="S40" s="8">
        <f t="shared" si="141"/>
        <v>2.5</v>
      </c>
      <c r="T40" s="8">
        <f t="shared" si="142"/>
        <v>5.5</v>
      </c>
      <c r="U40" s="26">
        <f t="shared" si="143"/>
        <v>8.5</v>
      </c>
      <c r="V40" s="8">
        <f>AX40+IF($F40="범선",IF($BE$1=TRUE,INDEX(Sheet2!$H$2:'Sheet2'!$H$45,MATCH(AX40,Sheet2!$G$2:'Sheet2'!$G$45,0),0)),IF($BF$1=TRUE,INDEX(Sheet2!$I$2:'Sheet2'!$I$45,MATCH(AX40,Sheet2!$G$2:'Sheet2'!$G$45,0)),IF($BG$1=TRUE,INDEX(Sheet2!$H$2:'Sheet2'!$H$45,MATCH(AX40,Sheet2!$G$2:'Sheet2'!$G$45,0)),0)))+IF($BC$1=TRUE,2,0)</f>
        <v>3</v>
      </c>
      <c r="W40" s="8">
        <f t="shared" si="144"/>
        <v>6.5</v>
      </c>
      <c r="X40" s="8">
        <f t="shared" si="145"/>
        <v>9.5</v>
      </c>
      <c r="Y40" s="26">
        <f t="shared" si="146"/>
        <v>12.5</v>
      </c>
      <c r="Z40" s="8">
        <f>AY40+IF($F40="범선",IF($BE$1=TRUE,INDEX(Sheet2!$H$2:'Sheet2'!$H$45,MATCH(AY40,Sheet2!$G$2:'Sheet2'!$G$45,0),0)),IF($BF$1=TRUE,INDEX(Sheet2!$I$2:'Sheet2'!$I$45,MATCH(AY40,Sheet2!$G$2:'Sheet2'!$G$45,0)),IF($BG$1=TRUE,INDEX(Sheet2!$H$2:'Sheet2'!$H$45,MATCH(AY40,Sheet2!$G$2:'Sheet2'!$G$45,0)),0)))+IF($BC$1=TRUE,2,0)</f>
        <v>6</v>
      </c>
      <c r="AA40" s="8">
        <f t="shared" si="147"/>
        <v>9.5</v>
      </c>
      <c r="AB40" s="8">
        <f t="shared" si="148"/>
        <v>12.5</v>
      </c>
      <c r="AC40" s="26">
        <f t="shared" si="149"/>
        <v>15.5</v>
      </c>
      <c r="AD40" s="8">
        <f>AZ40+IF($F40="범선",IF($BE$1=TRUE,INDEX(Sheet2!$H$2:'Sheet2'!$H$45,MATCH(AZ40,Sheet2!$G$2:'Sheet2'!$G$45,0),0)),IF($BF$1=TRUE,INDEX(Sheet2!$I$2:'Sheet2'!$I$45,MATCH(AZ40,Sheet2!$G$2:'Sheet2'!$G$45,0)),IF($BG$1=TRUE,INDEX(Sheet2!$H$2:'Sheet2'!$H$45,MATCH(AZ40,Sheet2!$G$2:'Sheet2'!$G$45,0)),0)))+IF($BC$1=TRUE,2,0)</f>
        <v>10</v>
      </c>
      <c r="AE40" s="8">
        <f t="shared" si="150"/>
        <v>13.5</v>
      </c>
      <c r="AF40" s="8">
        <f t="shared" si="151"/>
        <v>16.5</v>
      </c>
      <c r="AG40" s="26">
        <f t="shared" si="152"/>
        <v>19.5</v>
      </c>
      <c r="AH40" s="8"/>
      <c r="AI40" s="6">
        <v>215</v>
      </c>
      <c r="AJ40" s="6">
        <v>300</v>
      </c>
      <c r="AK40" s="6">
        <v>9</v>
      </c>
      <c r="AL40" s="6">
        <v>9</v>
      </c>
      <c r="AM40" s="6">
        <v>16</v>
      </c>
      <c r="AN40" s="6">
        <v>60</v>
      </c>
      <c r="AO40" s="6">
        <v>28</v>
      </c>
      <c r="AP40" s="6">
        <v>20</v>
      </c>
      <c r="AQ40" s="6">
        <v>720</v>
      </c>
      <c r="AR40" s="6">
        <v>5</v>
      </c>
      <c r="AS40" s="6">
        <f t="shared" si="153"/>
        <v>800</v>
      </c>
      <c r="AT40" s="6">
        <f t="shared" si="154"/>
        <v>600</v>
      </c>
      <c r="AU40" s="6">
        <f t="shared" si="155"/>
        <v>1000</v>
      </c>
      <c r="AV40" s="6">
        <f t="shared" si="156"/>
        <v>-4</v>
      </c>
      <c r="AW40" s="6">
        <f t="shared" si="157"/>
        <v>-3</v>
      </c>
      <c r="AX40" s="6">
        <f t="shared" si="158"/>
        <v>1</v>
      </c>
      <c r="AY40" s="6">
        <f t="shared" si="159"/>
        <v>4</v>
      </c>
      <c r="AZ40" s="6">
        <f t="shared" si="160"/>
        <v>8</v>
      </c>
    </row>
    <row r="41" spans="1:52" s="6" customFormat="1" hidden="1">
      <c r="A41" s="35">
        <v>55</v>
      </c>
      <c r="B41" s="7" t="s">
        <v>42</v>
      </c>
      <c r="C41" s="23" t="s">
        <v>258</v>
      </c>
      <c r="D41" s="8" t="s">
        <v>1</v>
      </c>
      <c r="E41" s="8" t="s">
        <v>70</v>
      </c>
      <c r="F41" s="8" t="s">
        <v>153</v>
      </c>
      <c r="G41" s="26" t="s">
        <v>10</v>
      </c>
      <c r="H41" s="6">
        <f>ROUNDDOWN(AI41*1.05,0)+INDEX(Sheet2!$B$2:'Sheet2'!$B$5,MATCH(G41,Sheet2!$A$2:'Sheet2'!$A$5,0),0)+34*AR41-ROUNDUP(IF($BA$1=TRUE,AT41,AU41)/10,0)</f>
        <v>467</v>
      </c>
      <c r="I41" s="6">
        <f>ROUNDDOWN(AJ41*1.05,0)+INDEX(Sheet2!$B$2:'Sheet2'!$B$5,MATCH(G41,Sheet2!$A$2:'Sheet2'!$A$5,0),0)+34*AR41-ROUNDUP(IF($BA$1=TRUE,AT41,AU41)/10,0)</f>
        <v>557</v>
      </c>
      <c r="J41" s="45">
        <f t="shared" si="136"/>
        <v>1024</v>
      </c>
      <c r="K41" s="41">
        <f>AU41-ROUNDDOWN(AP41/2,0)-ROUNDDOWN(MAX(AO41*1.2,AN41*0.5),0)+INDEX(Sheet2!$C$2:'Sheet2'!$C$5,MATCH(G41,Sheet2!$A$2:'Sheet2'!$A$5,0),0)</f>
        <v>1133</v>
      </c>
      <c r="L41" s="23">
        <f t="shared" si="137"/>
        <v>632</v>
      </c>
      <c r="N41" s="27">
        <f>AV41+IF($F41="범선",IF($BE$1=TRUE,INDEX(Sheet2!$H$2:'Sheet2'!$H$45,MATCH(AV41,Sheet2!$G$2:'Sheet2'!$G$45,0),0)),IF($BF$1=TRUE,INDEX(Sheet2!$I$2:'Sheet2'!$I$45,MATCH(AV41,Sheet2!$G$2:'Sheet2'!$G$45,0)),IF($BG$1=TRUE,INDEX(Sheet2!$H$2:'Sheet2'!$H$45,MATCH(AV41,Sheet2!$G$2:'Sheet2'!$G$45,0)),0)))+IF($BC$1=TRUE,2,0)</f>
        <v>-2</v>
      </c>
      <c r="O41" s="8">
        <f t="shared" si="138"/>
        <v>1</v>
      </c>
      <c r="P41" s="8">
        <f t="shared" si="139"/>
        <v>4</v>
      </c>
      <c r="Q41" s="26">
        <f t="shared" si="140"/>
        <v>7</v>
      </c>
      <c r="R41" s="8">
        <f>AW41+IF($F41="범선",IF($BE$1=TRUE,INDEX(Sheet2!$H$2:'Sheet2'!$H$45,MATCH(AW41,Sheet2!$G$2:'Sheet2'!$G$45,0),0)),IF($BF$1=TRUE,INDEX(Sheet2!$I$2:'Sheet2'!$I$45,MATCH(AW41,Sheet2!$G$2:'Sheet2'!$G$45,0)),IF($BG$1=TRUE,INDEX(Sheet2!$H$2:'Sheet2'!$H$45,MATCH(AW41,Sheet2!$G$2:'Sheet2'!$G$45,0)),0)))+IF($BC$1=TRUE,2,0)</f>
        <v>-1</v>
      </c>
      <c r="S41" s="8">
        <f t="shared" si="141"/>
        <v>2.5</v>
      </c>
      <c r="T41" s="8">
        <f t="shared" si="142"/>
        <v>5.5</v>
      </c>
      <c r="U41" s="26">
        <f t="shared" si="143"/>
        <v>8.5</v>
      </c>
      <c r="V41" s="8">
        <f>AX41+IF($F41="범선",IF($BE$1=TRUE,INDEX(Sheet2!$H$2:'Sheet2'!$H$45,MATCH(AX41,Sheet2!$G$2:'Sheet2'!$G$45,0),0)),IF($BF$1=TRUE,INDEX(Sheet2!$I$2:'Sheet2'!$I$45,MATCH(AX41,Sheet2!$G$2:'Sheet2'!$G$45,0)),IF($BG$1=TRUE,INDEX(Sheet2!$H$2:'Sheet2'!$H$45,MATCH(AX41,Sheet2!$G$2:'Sheet2'!$G$45,0)),0)))+IF($BC$1=TRUE,2,0)</f>
        <v>3</v>
      </c>
      <c r="W41" s="8">
        <f t="shared" si="144"/>
        <v>6.5</v>
      </c>
      <c r="X41" s="8">
        <f t="shared" si="145"/>
        <v>9.5</v>
      </c>
      <c r="Y41" s="26">
        <f t="shared" si="146"/>
        <v>12.5</v>
      </c>
      <c r="Z41" s="8">
        <f>AY41+IF($F41="범선",IF($BE$1=TRUE,INDEX(Sheet2!$H$2:'Sheet2'!$H$45,MATCH(AY41,Sheet2!$G$2:'Sheet2'!$G$45,0),0)),IF($BF$1=TRUE,INDEX(Sheet2!$I$2:'Sheet2'!$I$45,MATCH(AY41,Sheet2!$G$2:'Sheet2'!$G$45,0)),IF($BG$1=TRUE,INDEX(Sheet2!$H$2:'Sheet2'!$H$45,MATCH(AY41,Sheet2!$G$2:'Sheet2'!$G$45,0)),0)))+IF($BC$1=TRUE,2,0)</f>
        <v>6</v>
      </c>
      <c r="AA41" s="8">
        <f t="shared" si="147"/>
        <v>9.5</v>
      </c>
      <c r="AB41" s="8">
        <f t="shared" si="148"/>
        <v>12.5</v>
      </c>
      <c r="AC41" s="26">
        <f t="shared" si="149"/>
        <v>15.5</v>
      </c>
      <c r="AD41" s="8">
        <f>AZ41+IF($F41="범선",IF($BE$1=TRUE,INDEX(Sheet2!$H$2:'Sheet2'!$H$45,MATCH(AZ41,Sheet2!$G$2:'Sheet2'!$G$45,0),0)),IF($BF$1=TRUE,INDEX(Sheet2!$I$2:'Sheet2'!$I$45,MATCH(AZ41,Sheet2!$G$2:'Sheet2'!$G$45,0)),IF($BG$1=TRUE,INDEX(Sheet2!$H$2:'Sheet2'!$H$45,MATCH(AZ41,Sheet2!$G$2:'Sheet2'!$G$45,0)),0)))+IF($BC$1=TRUE,2,0)</f>
        <v>10</v>
      </c>
      <c r="AE41" s="8">
        <f t="shared" si="150"/>
        <v>13.5</v>
      </c>
      <c r="AF41" s="8">
        <f t="shared" si="151"/>
        <v>16.5</v>
      </c>
      <c r="AG41" s="26">
        <f t="shared" si="152"/>
        <v>19.5</v>
      </c>
      <c r="AH41" s="8"/>
      <c r="AI41" s="6">
        <v>215</v>
      </c>
      <c r="AJ41" s="6">
        <v>300</v>
      </c>
      <c r="AK41" s="6">
        <v>9</v>
      </c>
      <c r="AL41" s="6">
        <v>11</v>
      </c>
      <c r="AM41" s="6">
        <v>16</v>
      </c>
      <c r="AN41" s="6">
        <v>60</v>
      </c>
      <c r="AO41" s="6">
        <v>28</v>
      </c>
      <c r="AP41" s="6">
        <v>20</v>
      </c>
      <c r="AQ41" s="6">
        <v>820</v>
      </c>
      <c r="AR41" s="6">
        <v>5</v>
      </c>
      <c r="AS41" s="6">
        <f t="shared" si="153"/>
        <v>900</v>
      </c>
      <c r="AT41" s="6">
        <f t="shared" si="154"/>
        <v>675</v>
      </c>
      <c r="AU41" s="6">
        <f t="shared" si="155"/>
        <v>1125</v>
      </c>
      <c r="AV41" s="6">
        <f t="shared" si="156"/>
        <v>-4</v>
      </c>
      <c r="AW41" s="6">
        <f t="shared" si="157"/>
        <v>-3</v>
      </c>
      <c r="AX41" s="6">
        <f t="shared" si="158"/>
        <v>1</v>
      </c>
      <c r="AY41" s="6">
        <f t="shared" si="159"/>
        <v>4</v>
      </c>
      <c r="AZ41" s="6">
        <f t="shared" si="160"/>
        <v>8</v>
      </c>
    </row>
    <row r="42" spans="1:52" s="6" customFormat="1" hidden="1">
      <c r="A42" s="35">
        <v>56</v>
      </c>
      <c r="B42" s="7" t="s">
        <v>262</v>
      </c>
      <c r="C42" s="23" t="s">
        <v>258</v>
      </c>
      <c r="D42" s="8" t="s">
        <v>43</v>
      </c>
      <c r="E42" s="8" t="s">
        <v>0</v>
      </c>
      <c r="F42" s="9" t="s">
        <v>69</v>
      </c>
      <c r="G42" s="26" t="s">
        <v>10</v>
      </c>
      <c r="H42" s="6">
        <f>ROUNDDOWN(AI42*1.05,0)+INDEX(Sheet2!$B$2:'Sheet2'!$B$5,MATCH(G42,Sheet2!$A$2:'Sheet2'!$A$5,0),0)+34*AR42-ROUNDUP(IF($BA$1=TRUE,AT42,AU42)/10,0)</f>
        <v>465</v>
      </c>
      <c r="I42" s="6">
        <f>ROUNDDOWN(AJ42*1.05,0)+INDEX(Sheet2!$B$2:'Sheet2'!$B$5,MATCH(G42,Sheet2!$A$2:'Sheet2'!$A$5,0),0)+34*AR42-ROUNDUP(IF($BA$1=TRUE,AT42,AU42)/10,0)</f>
        <v>560</v>
      </c>
      <c r="J42" s="45">
        <f t="shared" si="136"/>
        <v>1025</v>
      </c>
      <c r="K42" s="41">
        <f>AU42-ROUNDDOWN(AP42/2,0)-ROUNDDOWN(MAX(AO42*1.2,AN42*0.5),0)+INDEX(Sheet2!$C$2:'Sheet2'!$C$5,MATCH(G42,Sheet2!$A$2:'Sheet2'!$A$5,0),0)</f>
        <v>1173</v>
      </c>
      <c r="L42" s="23">
        <f t="shared" si="137"/>
        <v>657</v>
      </c>
      <c r="N42" s="27">
        <f>AV42+IF($F42="범선",IF($BE$1=TRUE,INDEX(Sheet2!$H$2:'Sheet2'!$H$45,MATCH(AV42,Sheet2!$G$2:'Sheet2'!$G$45,0),0)),IF($BF$1=TRUE,INDEX(Sheet2!$I$2:'Sheet2'!$I$45,MATCH(AV42,Sheet2!$G$2:'Sheet2'!$G$45,0)),IF($BG$1=TRUE,INDEX(Sheet2!$H$2:'Sheet2'!$H$45,MATCH(AV42,Sheet2!$G$2:'Sheet2'!$G$45,0)),0)))+IF($BC$1=TRUE,2,0)</f>
        <v>-2</v>
      </c>
      <c r="O42" s="8">
        <f t="shared" si="138"/>
        <v>1</v>
      </c>
      <c r="P42" s="8">
        <f t="shared" si="139"/>
        <v>4</v>
      </c>
      <c r="Q42" s="26">
        <f t="shared" si="140"/>
        <v>7</v>
      </c>
      <c r="R42" s="8">
        <f>AW42+IF($F42="범선",IF($BE$1=TRUE,INDEX(Sheet2!$H$2:'Sheet2'!$H$45,MATCH(AW42,Sheet2!$G$2:'Sheet2'!$G$45,0),0)),IF($BF$1=TRUE,INDEX(Sheet2!$I$2:'Sheet2'!$I$45,MATCH(AW42,Sheet2!$G$2:'Sheet2'!$G$45,0)),IF($BG$1=TRUE,INDEX(Sheet2!$H$2:'Sheet2'!$H$45,MATCH(AW42,Sheet2!$G$2:'Sheet2'!$G$45,0)),0)))+IF($BC$1=TRUE,2,0)</f>
        <v>-1</v>
      </c>
      <c r="S42" s="8">
        <f t="shared" si="141"/>
        <v>2.5</v>
      </c>
      <c r="T42" s="8">
        <f t="shared" si="142"/>
        <v>5.5</v>
      </c>
      <c r="U42" s="26">
        <f t="shared" si="143"/>
        <v>8.5</v>
      </c>
      <c r="V42" s="8">
        <f>AX42+IF($F42="범선",IF($BE$1=TRUE,INDEX(Sheet2!$H$2:'Sheet2'!$H$45,MATCH(AX42,Sheet2!$G$2:'Sheet2'!$G$45,0),0)),IF($BF$1=TRUE,INDEX(Sheet2!$I$2:'Sheet2'!$I$45,MATCH(AX42,Sheet2!$G$2:'Sheet2'!$G$45,0)),IF($BG$1=TRUE,INDEX(Sheet2!$H$2:'Sheet2'!$H$45,MATCH(AX42,Sheet2!$G$2:'Sheet2'!$G$45,0)),0)))+IF($BC$1=TRUE,2,0)</f>
        <v>3</v>
      </c>
      <c r="W42" s="8">
        <f t="shared" si="144"/>
        <v>6.5</v>
      </c>
      <c r="X42" s="8">
        <f t="shared" si="145"/>
        <v>9.5</v>
      </c>
      <c r="Y42" s="26">
        <f t="shared" si="146"/>
        <v>12.5</v>
      </c>
      <c r="Z42" s="8">
        <f>AY42+IF($F42="범선",IF($BE$1=TRUE,INDEX(Sheet2!$H$2:'Sheet2'!$H$45,MATCH(AY42,Sheet2!$G$2:'Sheet2'!$G$45,0),0)),IF($BF$1=TRUE,INDEX(Sheet2!$I$2:'Sheet2'!$I$45,MATCH(AY42,Sheet2!$G$2:'Sheet2'!$G$45,0)),IF($BG$1=TRUE,INDEX(Sheet2!$H$2:'Sheet2'!$H$45,MATCH(AY42,Sheet2!$G$2:'Sheet2'!$G$45,0)),0)))+IF($BC$1=TRUE,2,0)</f>
        <v>6</v>
      </c>
      <c r="AA42" s="8">
        <f t="shared" si="147"/>
        <v>9.5</v>
      </c>
      <c r="AB42" s="8">
        <f t="shared" si="148"/>
        <v>12.5</v>
      </c>
      <c r="AC42" s="26">
        <f t="shared" si="149"/>
        <v>15.5</v>
      </c>
      <c r="AD42" s="8">
        <f>AZ42+IF($F42="범선",IF($BE$1=TRUE,INDEX(Sheet2!$H$2:'Sheet2'!$H$45,MATCH(AZ42,Sheet2!$G$2:'Sheet2'!$G$45,0),0)),IF($BF$1=TRUE,INDEX(Sheet2!$I$2:'Sheet2'!$I$45,MATCH(AZ42,Sheet2!$G$2:'Sheet2'!$G$45,0)),IF($BG$1=TRUE,INDEX(Sheet2!$H$2:'Sheet2'!$H$45,MATCH(AZ42,Sheet2!$G$2:'Sheet2'!$G$45,0)),0)))+IF($BC$1=TRUE,2,0)</f>
        <v>10</v>
      </c>
      <c r="AE42" s="8">
        <f t="shared" si="150"/>
        <v>13.5</v>
      </c>
      <c r="AF42" s="8">
        <f t="shared" si="151"/>
        <v>16.5</v>
      </c>
      <c r="AG42" s="26">
        <f t="shared" si="152"/>
        <v>19.5</v>
      </c>
      <c r="AH42" s="8"/>
      <c r="AI42" s="6">
        <v>215</v>
      </c>
      <c r="AJ42" s="6">
        <v>305</v>
      </c>
      <c r="AK42" s="6">
        <v>10</v>
      </c>
      <c r="AL42" s="6">
        <v>11</v>
      </c>
      <c r="AM42" s="6">
        <v>16</v>
      </c>
      <c r="AN42" s="6">
        <v>60</v>
      </c>
      <c r="AO42" s="6">
        <v>21</v>
      </c>
      <c r="AP42" s="6">
        <v>20</v>
      </c>
      <c r="AQ42" s="6">
        <v>850</v>
      </c>
      <c r="AR42" s="6">
        <v>5</v>
      </c>
      <c r="AS42" s="6">
        <f t="shared" si="153"/>
        <v>930</v>
      </c>
      <c r="AT42" s="6">
        <f t="shared" si="154"/>
        <v>697</v>
      </c>
      <c r="AU42" s="6">
        <f t="shared" si="155"/>
        <v>1162</v>
      </c>
      <c r="AV42" s="6">
        <f t="shared" si="156"/>
        <v>-4</v>
      </c>
      <c r="AW42" s="6">
        <f t="shared" si="157"/>
        <v>-3</v>
      </c>
      <c r="AX42" s="6">
        <f t="shared" si="158"/>
        <v>1</v>
      </c>
      <c r="AY42" s="6">
        <f t="shared" si="159"/>
        <v>4</v>
      </c>
      <c r="AZ42" s="6">
        <f t="shared" si="160"/>
        <v>8</v>
      </c>
    </row>
    <row r="43" spans="1:52" s="6" customFormat="1" hidden="1">
      <c r="A43" s="35">
        <v>57</v>
      </c>
      <c r="B43" s="7" t="s">
        <v>268</v>
      </c>
      <c r="C43" s="23" t="s">
        <v>258</v>
      </c>
      <c r="D43" s="8" t="s">
        <v>1</v>
      </c>
      <c r="E43" s="8" t="s">
        <v>71</v>
      </c>
      <c r="F43" s="9" t="s">
        <v>69</v>
      </c>
      <c r="G43" s="26" t="s">
        <v>10</v>
      </c>
      <c r="H43" s="6">
        <f>ROUNDDOWN(AI43*1.05,0)+INDEX(Sheet2!$B$2:'Sheet2'!$B$5,MATCH(G43,Sheet2!$A$2:'Sheet2'!$A$5,0),0)+34*AR43-ROUNDUP(IF($BA$1=TRUE,AT43,AU43)/10,0)</f>
        <v>405</v>
      </c>
      <c r="I43" s="6">
        <f>ROUNDDOWN(AJ43*1.05,0)+INDEX(Sheet2!$B$2:'Sheet2'!$B$5,MATCH(G43,Sheet2!$A$2:'Sheet2'!$A$5,0),0)+34*AR43-ROUNDUP(IF($BA$1=TRUE,AT43,AU43)/10,0)</f>
        <v>489</v>
      </c>
      <c r="J43" s="45">
        <f t="shared" si="136"/>
        <v>894</v>
      </c>
      <c r="K43" s="41">
        <f>AU43-ROUNDDOWN(AP43/2,0)-ROUNDDOWN(MAX(AO43*1.2,AN43*0.5),0)+INDEX(Sheet2!$C$2:'Sheet2'!$C$5,MATCH(G43,Sheet2!$A$2:'Sheet2'!$A$5,0),0)</f>
        <v>1040</v>
      </c>
      <c r="L43" s="23">
        <f t="shared" si="137"/>
        <v>579</v>
      </c>
      <c r="N43" s="27">
        <f>AV43+IF($F43="범선",IF($BE$1=TRUE,INDEX(Sheet2!$H$2:'Sheet2'!$H$45,MATCH(AV43,Sheet2!$G$2:'Sheet2'!$G$45,0),0)),IF($BF$1=TRUE,INDEX(Sheet2!$I$2:'Sheet2'!$I$45,MATCH(AV43,Sheet2!$G$2:'Sheet2'!$G$45,0)),IF($BG$1=TRUE,INDEX(Sheet2!$H$2:'Sheet2'!$H$45,MATCH(AV43,Sheet2!$G$2:'Sheet2'!$G$45,0)),0)))+IF($BC$1=TRUE,2,0)</f>
        <v>-2</v>
      </c>
      <c r="O43" s="8">
        <f t="shared" si="138"/>
        <v>1</v>
      </c>
      <c r="P43" s="8">
        <f t="shared" si="139"/>
        <v>4</v>
      </c>
      <c r="Q43" s="26">
        <f t="shared" si="140"/>
        <v>7</v>
      </c>
      <c r="R43" s="8">
        <f>AW43+IF($F43="범선",IF($BE$1=TRUE,INDEX(Sheet2!$H$2:'Sheet2'!$H$45,MATCH(AW43,Sheet2!$G$2:'Sheet2'!$G$45,0),0)),IF($BF$1=TRUE,INDEX(Sheet2!$I$2:'Sheet2'!$I$45,MATCH(AW43,Sheet2!$G$2:'Sheet2'!$G$45,0)),IF($BG$1=TRUE,INDEX(Sheet2!$H$2:'Sheet2'!$H$45,MATCH(AW43,Sheet2!$G$2:'Sheet2'!$G$45,0)),0)))+IF($BC$1=TRUE,2,0)</f>
        <v>-1</v>
      </c>
      <c r="S43" s="8">
        <f t="shared" si="141"/>
        <v>2.5</v>
      </c>
      <c r="T43" s="8">
        <f t="shared" si="142"/>
        <v>5.5</v>
      </c>
      <c r="U43" s="26">
        <f t="shared" si="143"/>
        <v>8.5</v>
      </c>
      <c r="V43" s="8">
        <f>AX43+IF($F43="범선",IF($BE$1=TRUE,INDEX(Sheet2!$H$2:'Sheet2'!$H$45,MATCH(AX43,Sheet2!$G$2:'Sheet2'!$G$45,0),0)),IF($BF$1=TRUE,INDEX(Sheet2!$I$2:'Sheet2'!$I$45,MATCH(AX43,Sheet2!$G$2:'Sheet2'!$G$45,0)),IF($BG$1=TRUE,INDEX(Sheet2!$H$2:'Sheet2'!$H$45,MATCH(AX43,Sheet2!$G$2:'Sheet2'!$G$45,0)),0)))+IF($BC$1=TRUE,2,0)</f>
        <v>2</v>
      </c>
      <c r="W43" s="8">
        <f t="shared" si="144"/>
        <v>5.5</v>
      </c>
      <c r="X43" s="8">
        <f t="shared" si="145"/>
        <v>8.5</v>
      </c>
      <c r="Y43" s="26">
        <f t="shared" si="146"/>
        <v>11.5</v>
      </c>
      <c r="Z43" s="8">
        <f>AY43+IF($F43="범선",IF($BE$1=TRUE,INDEX(Sheet2!$H$2:'Sheet2'!$H$45,MATCH(AY43,Sheet2!$G$2:'Sheet2'!$G$45,0),0)),IF($BF$1=TRUE,INDEX(Sheet2!$I$2:'Sheet2'!$I$45,MATCH(AY43,Sheet2!$G$2:'Sheet2'!$G$45,0)),IF($BG$1=TRUE,INDEX(Sheet2!$H$2:'Sheet2'!$H$45,MATCH(AY43,Sheet2!$G$2:'Sheet2'!$G$45,0)),0)))+IF($BC$1=TRUE,2,0)</f>
        <v>6</v>
      </c>
      <c r="AA43" s="8">
        <f t="shared" si="147"/>
        <v>9.5</v>
      </c>
      <c r="AB43" s="8">
        <f t="shared" si="148"/>
        <v>12.5</v>
      </c>
      <c r="AC43" s="26">
        <f t="shared" si="149"/>
        <v>15.5</v>
      </c>
      <c r="AD43" s="8">
        <f>AZ43+IF($F43="범선",IF($BE$1=TRUE,INDEX(Sheet2!$H$2:'Sheet2'!$H$45,MATCH(AZ43,Sheet2!$G$2:'Sheet2'!$G$45,0),0)),IF($BF$1=TRUE,INDEX(Sheet2!$I$2:'Sheet2'!$I$45,MATCH(AZ43,Sheet2!$G$2:'Sheet2'!$G$45,0)),IF($BG$1=TRUE,INDEX(Sheet2!$H$2:'Sheet2'!$H$45,MATCH(AZ43,Sheet2!$G$2:'Sheet2'!$G$45,0)),0)))+IF($BC$1=TRUE,2,0)</f>
        <v>10</v>
      </c>
      <c r="AE43" s="8">
        <f t="shared" si="150"/>
        <v>13.5</v>
      </c>
      <c r="AF43" s="8">
        <f t="shared" si="151"/>
        <v>16.5</v>
      </c>
      <c r="AG43" s="26">
        <f t="shared" si="152"/>
        <v>19.5</v>
      </c>
      <c r="AH43" s="8"/>
      <c r="AI43" s="6">
        <v>215</v>
      </c>
      <c r="AJ43" s="6">
        <v>295</v>
      </c>
      <c r="AK43" s="6">
        <v>9</v>
      </c>
      <c r="AL43" s="6">
        <v>9</v>
      </c>
      <c r="AM43" s="6">
        <v>15</v>
      </c>
      <c r="AN43" s="6">
        <v>50</v>
      </c>
      <c r="AO43" s="6">
        <v>23</v>
      </c>
      <c r="AP43" s="6">
        <v>18</v>
      </c>
      <c r="AQ43" s="6">
        <v>752</v>
      </c>
      <c r="AR43" s="6">
        <v>3</v>
      </c>
      <c r="AS43" s="6">
        <f t="shared" si="153"/>
        <v>820</v>
      </c>
      <c r="AT43" s="6">
        <f t="shared" si="154"/>
        <v>615</v>
      </c>
      <c r="AU43" s="6">
        <f t="shared" si="155"/>
        <v>1025</v>
      </c>
      <c r="AV43" s="6">
        <f t="shared" si="156"/>
        <v>-4</v>
      </c>
      <c r="AW43" s="6">
        <f t="shared" si="157"/>
        <v>-3</v>
      </c>
      <c r="AX43" s="6">
        <f t="shared" si="158"/>
        <v>0</v>
      </c>
      <c r="AY43" s="6">
        <f t="shared" si="159"/>
        <v>4</v>
      </c>
      <c r="AZ43" s="6">
        <f t="shared" si="160"/>
        <v>8</v>
      </c>
    </row>
    <row r="44" spans="1:52" s="6" customFormat="1" hidden="1">
      <c r="A44" s="35">
        <v>58</v>
      </c>
      <c r="B44" s="7" t="s">
        <v>259</v>
      </c>
      <c r="C44" s="23" t="s">
        <v>258</v>
      </c>
      <c r="D44" s="8" t="s">
        <v>43</v>
      </c>
      <c r="E44" s="8" t="s">
        <v>70</v>
      </c>
      <c r="F44" s="8" t="s">
        <v>153</v>
      </c>
      <c r="G44" s="26" t="s">
        <v>10</v>
      </c>
      <c r="H44" s="6">
        <f>ROUNDDOWN(AI44*1.05,0)+INDEX(Sheet2!$B$2:'Sheet2'!$B$5,MATCH(G44,Sheet2!$A$2:'Sheet2'!$A$5,0),0)+34*AR44-ROUNDUP(IF($BA$1=TRUE,AT44,AU44)/10,0)</f>
        <v>467</v>
      </c>
      <c r="I44" s="6">
        <f>ROUNDDOWN(AJ44*1.05,0)+INDEX(Sheet2!$B$2:'Sheet2'!$B$5,MATCH(G44,Sheet2!$A$2:'Sheet2'!$A$5,0),0)+34*AR44-ROUNDUP(IF($BA$1=TRUE,AT44,AU44)/10,0)</f>
        <v>567</v>
      </c>
      <c r="J44" s="45">
        <f t="shared" si="136"/>
        <v>1034</v>
      </c>
      <c r="K44" s="41">
        <f>AU44-ROUNDDOWN(AP44/2,0)-ROUNDDOWN(MAX(AO44*1.2,AN44*0.5),0)+INDEX(Sheet2!$C$2:'Sheet2'!$C$5,MATCH(G44,Sheet2!$A$2:'Sheet2'!$A$5,0),0)</f>
        <v>1322</v>
      </c>
      <c r="L44" s="23">
        <f t="shared" si="137"/>
        <v>746</v>
      </c>
      <c r="N44" s="27">
        <f>AV44+IF($F44="범선",IF($BE$1=TRUE,INDEX(Sheet2!$H$2:'Sheet2'!$H$45,MATCH(AV44,Sheet2!$G$2:'Sheet2'!$G$45,0),0)),IF($BF$1=TRUE,INDEX(Sheet2!$I$2:'Sheet2'!$I$45,MATCH(AV44,Sheet2!$G$2:'Sheet2'!$G$45,0)),IF($BG$1=TRUE,INDEX(Sheet2!$H$2:'Sheet2'!$H$45,MATCH(AV44,Sheet2!$G$2:'Sheet2'!$G$45,0)),0)))+IF($BC$1=TRUE,2,0)</f>
        <v>-3</v>
      </c>
      <c r="O44" s="8">
        <f t="shared" si="138"/>
        <v>0</v>
      </c>
      <c r="P44" s="8">
        <f t="shared" si="139"/>
        <v>3</v>
      </c>
      <c r="Q44" s="26">
        <f t="shared" si="140"/>
        <v>6</v>
      </c>
      <c r="R44" s="8">
        <f>AW44+IF($F44="범선",IF($BE$1=TRUE,INDEX(Sheet2!$H$2:'Sheet2'!$H$45,MATCH(AW44,Sheet2!$G$2:'Sheet2'!$G$45,0),0)),IF($BF$1=TRUE,INDEX(Sheet2!$I$2:'Sheet2'!$I$45,MATCH(AW44,Sheet2!$G$2:'Sheet2'!$G$45,0)),IF($BG$1=TRUE,INDEX(Sheet2!$H$2:'Sheet2'!$H$45,MATCH(AW44,Sheet2!$G$2:'Sheet2'!$G$45,0)),0)))+IF($BC$1=TRUE,2,0)</f>
        <v>-2</v>
      </c>
      <c r="S44" s="8">
        <f t="shared" si="141"/>
        <v>1.5</v>
      </c>
      <c r="T44" s="8">
        <f t="shared" si="142"/>
        <v>4.5</v>
      </c>
      <c r="U44" s="26">
        <f t="shared" si="143"/>
        <v>7.5</v>
      </c>
      <c r="V44" s="8">
        <f>AX44+IF($F44="범선",IF($BE$1=TRUE,INDEX(Sheet2!$H$2:'Sheet2'!$H$45,MATCH(AX44,Sheet2!$G$2:'Sheet2'!$G$45,0),0)),IF($BF$1=TRUE,INDEX(Sheet2!$I$2:'Sheet2'!$I$45,MATCH(AX44,Sheet2!$G$2:'Sheet2'!$G$45,0)),IF($BG$1=TRUE,INDEX(Sheet2!$H$2:'Sheet2'!$H$45,MATCH(AX44,Sheet2!$G$2:'Sheet2'!$G$45,0)),0)))+IF($BC$1=TRUE,2,0)</f>
        <v>2</v>
      </c>
      <c r="W44" s="8">
        <f t="shared" si="144"/>
        <v>5.5</v>
      </c>
      <c r="X44" s="8">
        <f t="shared" si="145"/>
        <v>8.5</v>
      </c>
      <c r="Y44" s="26">
        <f t="shared" si="146"/>
        <v>11.5</v>
      </c>
      <c r="Z44" s="8">
        <f>AY44+IF($F44="범선",IF($BE$1=TRUE,INDEX(Sheet2!$H$2:'Sheet2'!$H$45,MATCH(AY44,Sheet2!$G$2:'Sheet2'!$G$45,0),0)),IF($BF$1=TRUE,INDEX(Sheet2!$I$2:'Sheet2'!$I$45,MATCH(AY44,Sheet2!$G$2:'Sheet2'!$G$45,0)),IF($BG$1=TRUE,INDEX(Sheet2!$H$2:'Sheet2'!$H$45,MATCH(AY44,Sheet2!$G$2:'Sheet2'!$G$45,0)),0)))+IF($BC$1=TRUE,2,0)</f>
        <v>5</v>
      </c>
      <c r="AA44" s="8">
        <f t="shared" si="147"/>
        <v>8.5</v>
      </c>
      <c r="AB44" s="8">
        <f t="shared" si="148"/>
        <v>11.5</v>
      </c>
      <c r="AC44" s="26">
        <f t="shared" si="149"/>
        <v>14.5</v>
      </c>
      <c r="AD44" s="8">
        <f>AZ44+IF($F44="범선",IF($BE$1=TRUE,INDEX(Sheet2!$H$2:'Sheet2'!$H$45,MATCH(AZ44,Sheet2!$G$2:'Sheet2'!$G$45,0),0)),IF($BF$1=TRUE,INDEX(Sheet2!$I$2:'Sheet2'!$I$45,MATCH(AZ44,Sheet2!$G$2:'Sheet2'!$G$45,0)),IF($BG$1=TRUE,INDEX(Sheet2!$H$2:'Sheet2'!$H$45,MATCH(AZ44,Sheet2!$G$2:'Sheet2'!$G$45,0)),0)))+IF($BC$1=TRUE,2,0)</f>
        <v>9</v>
      </c>
      <c r="AE44" s="8">
        <f t="shared" si="150"/>
        <v>12.5</v>
      </c>
      <c r="AF44" s="8">
        <f t="shared" si="151"/>
        <v>15.5</v>
      </c>
      <c r="AG44" s="26">
        <f t="shared" si="152"/>
        <v>18.5</v>
      </c>
      <c r="AH44" s="8"/>
      <c r="AI44" s="6">
        <v>225</v>
      </c>
      <c r="AJ44" s="6">
        <v>320</v>
      </c>
      <c r="AK44" s="6">
        <v>10</v>
      </c>
      <c r="AL44" s="6">
        <v>11</v>
      </c>
      <c r="AM44" s="6">
        <v>16</v>
      </c>
      <c r="AN44" s="6">
        <v>58</v>
      </c>
      <c r="AO44" s="6">
        <v>26</v>
      </c>
      <c r="AP44" s="6">
        <v>20</v>
      </c>
      <c r="AQ44" s="6">
        <v>972</v>
      </c>
      <c r="AR44" s="6">
        <v>5</v>
      </c>
      <c r="AS44" s="6">
        <f t="shared" si="153"/>
        <v>1050</v>
      </c>
      <c r="AT44" s="6">
        <f t="shared" si="154"/>
        <v>787</v>
      </c>
      <c r="AU44" s="6">
        <f t="shared" si="155"/>
        <v>1312</v>
      </c>
      <c r="AV44" s="6">
        <f t="shared" si="156"/>
        <v>-5</v>
      </c>
      <c r="AW44" s="6">
        <f t="shared" si="157"/>
        <v>-4</v>
      </c>
      <c r="AX44" s="6">
        <f t="shared" si="158"/>
        <v>0</v>
      </c>
      <c r="AY44" s="6">
        <f t="shared" si="159"/>
        <v>3</v>
      </c>
      <c r="AZ44" s="6">
        <f t="shared" si="160"/>
        <v>7</v>
      </c>
    </row>
    <row r="45" spans="1:52" s="6" customFormat="1" hidden="1">
      <c r="A45" s="35">
        <v>59</v>
      </c>
      <c r="B45" s="7" t="s">
        <v>265</v>
      </c>
      <c r="C45" s="23" t="s">
        <v>258</v>
      </c>
      <c r="D45" s="8" t="s">
        <v>1</v>
      </c>
      <c r="E45" s="8" t="s">
        <v>99</v>
      </c>
      <c r="F45" s="9" t="s">
        <v>69</v>
      </c>
      <c r="G45" s="26" t="s">
        <v>10</v>
      </c>
      <c r="H45" s="6">
        <f>ROUNDDOWN(AI45*1.05,0)+INDEX(Sheet2!$B$2:'Sheet2'!$B$5,MATCH(G45,Sheet2!$A$2:'Sheet2'!$A$5,0),0)+34*AR45-ROUNDUP(IF($BA$1=TRUE,AT45,AU45)/10,0)</f>
        <v>461</v>
      </c>
      <c r="I45" s="6">
        <f>ROUNDDOWN(AJ45*1.05,0)+INDEX(Sheet2!$B$2:'Sheet2'!$B$5,MATCH(G45,Sheet2!$A$2:'Sheet2'!$A$5,0),0)+34*AR45-ROUNDUP(IF($BA$1=TRUE,AT45,AU45)/10,0)</f>
        <v>551</v>
      </c>
      <c r="J45" s="45">
        <f t="shared" si="136"/>
        <v>1012</v>
      </c>
      <c r="K45" s="41">
        <f>AU45-ROUNDDOWN(AP45/2,0)-ROUNDDOWN(MAX(AO45*1.2,AN45*0.5),0)+INDEX(Sheet2!$C$2:'Sheet2'!$C$5,MATCH(G45,Sheet2!$A$2:'Sheet2'!$A$5,0),0)</f>
        <v>1233</v>
      </c>
      <c r="L45" s="23">
        <f t="shared" si="137"/>
        <v>692</v>
      </c>
      <c r="N45" s="27">
        <f>AV45+IF($F45="범선",IF($BE$1=TRUE,INDEX(Sheet2!$H$2:'Sheet2'!$H$45,MATCH(AV45,Sheet2!$G$2:'Sheet2'!$G$45,0),0)),IF($BF$1=TRUE,INDEX(Sheet2!$I$2:'Sheet2'!$I$45,MATCH(AV45,Sheet2!$G$2:'Sheet2'!$G$45,0)),IF($BG$1=TRUE,INDEX(Sheet2!$H$2:'Sheet2'!$H$45,MATCH(AV45,Sheet2!$G$2:'Sheet2'!$G$45,0)),0)))+IF($BC$1=TRUE,2,0)</f>
        <v>-3</v>
      </c>
      <c r="O45" s="8">
        <f t="shared" si="138"/>
        <v>0</v>
      </c>
      <c r="P45" s="8">
        <f t="shared" si="139"/>
        <v>3</v>
      </c>
      <c r="Q45" s="26">
        <f t="shared" si="140"/>
        <v>6</v>
      </c>
      <c r="R45" s="8">
        <f>AW45+IF($F45="범선",IF($BE$1=TRUE,INDEX(Sheet2!$H$2:'Sheet2'!$H$45,MATCH(AW45,Sheet2!$G$2:'Sheet2'!$G$45,0),0)),IF($BF$1=TRUE,INDEX(Sheet2!$I$2:'Sheet2'!$I$45,MATCH(AW45,Sheet2!$G$2:'Sheet2'!$G$45,0)),IF($BG$1=TRUE,INDEX(Sheet2!$H$2:'Sheet2'!$H$45,MATCH(AW45,Sheet2!$G$2:'Sheet2'!$G$45,0)),0)))+IF($BC$1=TRUE,2,0)</f>
        <v>-2</v>
      </c>
      <c r="S45" s="8">
        <f t="shared" si="141"/>
        <v>1.5</v>
      </c>
      <c r="T45" s="8">
        <f t="shared" si="142"/>
        <v>4.5</v>
      </c>
      <c r="U45" s="26">
        <f t="shared" si="143"/>
        <v>7.5</v>
      </c>
      <c r="V45" s="8">
        <f>AX45+IF($F45="범선",IF($BE$1=TRUE,INDEX(Sheet2!$H$2:'Sheet2'!$H$45,MATCH(AX45,Sheet2!$G$2:'Sheet2'!$G$45,0),0)),IF($BF$1=TRUE,INDEX(Sheet2!$I$2:'Sheet2'!$I$45,MATCH(AX45,Sheet2!$G$2:'Sheet2'!$G$45,0)),IF($BG$1=TRUE,INDEX(Sheet2!$H$2:'Sheet2'!$H$45,MATCH(AX45,Sheet2!$G$2:'Sheet2'!$G$45,0)),0)))+IF($BC$1=TRUE,2,0)</f>
        <v>2</v>
      </c>
      <c r="W45" s="8">
        <f t="shared" si="144"/>
        <v>5.5</v>
      </c>
      <c r="X45" s="8">
        <f t="shared" si="145"/>
        <v>8.5</v>
      </c>
      <c r="Y45" s="26">
        <f t="shared" si="146"/>
        <v>11.5</v>
      </c>
      <c r="Z45" s="8">
        <f>AY45+IF($F45="범선",IF($BE$1=TRUE,INDEX(Sheet2!$H$2:'Sheet2'!$H$45,MATCH(AY45,Sheet2!$G$2:'Sheet2'!$G$45,0),0)),IF($BF$1=TRUE,INDEX(Sheet2!$I$2:'Sheet2'!$I$45,MATCH(AY45,Sheet2!$G$2:'Sheet2'!$G$45,0)),IF($BG$1=TRUE,INDEX(Sheet2!$H$2:'Sheet2'!$H$45,MATCH(AY45,Sheet2!$G$2:'Sheet2'!$G$45,0)),0)))+IF($BC$1=TRUE,2,0)</f>
        <v>5</v>
      </c>
      <c r="AA45" s="8">
        <f t="shared" si="147"/>
        <v>8.5</v>
      </c>
      <c r="AB45" s="8">
        <f t="shared" si="148"/>
        <v>11.5</v>
      </c>
      <c r="AC45" s="26">
        <f t="shared" si="149"/>
        <v>14.5</v>
      </c>
      <c r="AD45" s="8">
        <f>AZ45+IF($F45="범선",IF($BE$1=TRUE,INDEX(Sheet2!$H$2:'Sheet2'!$H$45,MATCH(AZ45,Sheet2!$G$2:'Sheet2'!$G$45,0),0)),IF($BF$1=TRUE,INDEX(Sheet2!$I$2:'Sheet2'!$I$45,MATCH(AZ45,Sheet2!$G$2:'Sheet2'!$G$45,0)),IF($BG$1=TRUE,INDEX(Sheet2!$H$2:'Sheet2'!$H$45,MATCH(AZ45,Sheet2!$G$2:'Sheet2'!$G$45,0)),0)))+IF($BC$1=TRUE,2,0)</f>
        <v>9</v>
      </c>
      <c r="AE45" s="8">
        <f t="shared" si="150"/>
        <v>12.5</v>
      </c>
      <c r="AF45" s="8">
        <f t="shared" si="151"/>
        <v>15.5</v>
      </c>
      <c r="AG45" s="26">
        <f t="shared" si="152"/>
        <v>18.5</v>
      </c>
      <c r="AH45" s="8"/>
      <c r="AI45" s="6">
        <v>215</v>
      </c>
      <c r="AJ45" s="6">
        <v>300</v>
      </c>
      <c r="AK45" s="6">
        <v>10</v>
      </c>
      <c r="AL45" s="6">
        <v>9</v>
      </c>
      <c r="AM45" s="6">
        <v>16</v>
      </c>
      <c r="AN45" s="6">
        <v>60</v>
      </c>
      <c r="AO45" s="6">
        <v>28</v>
      </c>
      <c r="AP45" s="6">
        <v>20</v>
      </c>
      <c r="AQ45" s="6">
        <v>900</v>
      </c>
      <c r="AR45" s="6">
        <v>5</v>
      </c>
      <c r="AS45" s="6">
        <f t="shared" si="153"/>
        <v>980</v>
      </c>
      <c r="AT45" s="6">
        <f t="shared" si="154"/>
        <v>735</v>
      </c>
      <c r="AU45" s="6">
        <f t="shared" si="155"/>
        <v>1225</v>
      </c>
      <c r="AV45" s="6">
        <f t="shared" si="156"/>
        <v>-5</v>
      </c>
      <c r="AW45" s="6">
        <f t="shared" si="157"/>
        <v>-4</v>
      </c>
      <c r="AX45" s="6">
        <f t="shared" si="158"/>
        <v>0</v>
      </c>
      <c r="AY45" s="6">
        <f t="shared" si="159"/>
        <v>3</v>
      </c>
      <c r="AZ45" s="6">
        <f t="shared" si="160"/>
        <v>7</v>
      </c>
    </row>
    <row r="46" spans="1:52" s="6" customFormat="1" hidden="1">
      <c r="A46" s="35">
        <v>60</v>
      </c>
      <c r="B46" s="7" t="s">
        <v>263</v>
      </c>
      <c r="C46" s="23" t="s">
        <v>258</v>
      </c>
      <c r="D46" s="8" t="s">
        <v>1</v>
      </c>
      <c r="E46" s="8" t="s">
        <v>70</v>
      </c>
      <c r="F46" s="9" t="s">
        <v>69</v>
      </c>
      <c r="G46" s="26" t="s">
        <v>10</v>
      </c>
      <c r="H46" s="6">
        <f>ROUNDDOWN(AI46*1.05,0)+INDEX(Sheet2!$B$2:'Sheet2'!$B$5,MATCH(G46,Sheet2!$A$2:'Sheet2'!$A$5,0),0)+34*AR46-ROUNDUP(IF($BA$1=TRUE,AT46,AU46)/10,0)</f>
        <v>460</v>
      </c>
      <c r="I46" s="6">
        <f>ROUNDDOWN(AJ46*1.05,0)+INDEX(Sheet2!$B$2:'Sheet2'!$B$5,MATCH(G46,Sheet2!$A$2:'Sheet2'!$A$5,0),0)+34*AR46-ROUNDUP(IF($BA$1=TRUE,AT46,AU46)/10,0)</f>
        <v>550</v>
      </c>
      <c r="J46" s="45">
        <f t="shared" si="136"/>
        <v>1010</v>
      </c>
      <c r="K46" s="41">
        <f>AU46-ROUNDDOWN(AP46/2,0)-ROUNDDOWN(MAX(AO46*1.2,AN46*0.5),0)+INDEX(Sheet2!$C$2:'Sheet2'!$C$5,MATCH(G46,Sheet2!$A$2:'Sheet2'!$A$5,0),0)</f>
        <v>1261</v>
      </c>
      <c r="L46" s="23">
        <f t="shared" si="137"/>
        <v>710</v>
      </c>
      <c r="N46" s="27">
        <f>AV46+IF($F46="범선",IF($BE$1=TRUE,INDEX(Sheet2!$H$2:'Sheet2'!$H$45,MATCH(AV46,Sheet2!$G$2:'Sheet2'!$G$45,0),0)),IF($BF$1=TRUE,INDEX(Sheet2!$I$2:'Sheet2'!$I$45,MATCH(AV46,Sheet2!$G$2:'Sheet2'!$G$45,0)),IF($BG$1=TRUE,INDEX(Sheet2!$H$2:'Sheet2'!$H$45,MATCH(AV46,Sheet2!$G$2:'Sheet2'!$G$45,0)),0)))+IF($BC$1=TRUE,2,0)</f>
        <v>-3</v>
      </c>
      <c r="O46" s="8">
        <f t="shared" si="138"/>
        <v>0</v>
      </c>
      <c r="P46" s="8">
        <f t="shared" si="139"/>
        <v>3</v>
      </c>
      <c r="Q46" s="26">
        <f t="shared" si="140"/>
        <v>6</v>
      </c>
      <c r="R46" s="8">
        <f>AW46+IF($F46="범선",IF($BE$1=TRUE,INDEX(Sheet2!$H$2:'Sheet2'!$H$45,MATCH(AW46,Sheet2!$G$2:'Sheet2'!$G$45,0),0)),IF($BF$1=TRUE,INDEX(Sheet2!$I$2:'Sheet2'!$I$45,MATCH(AW46,Sheet2!$G$2:'Sheet2'!$G$45,0)),IF($BG$1=TRUE,INDEX(Sheet2!$H$2:'Sheet2'!$H$45,MATCH(AW46,Sheet2!$G$2:'Sheet2'!$G$45,0)),0)))+IF($BC$1=TRUE,2,0)</f>
        <v>-2</v>
      </c>
      <c r="S46" s="8">
        <f t="shared" si="141"/>
        <v>1.5</v>
      </c>
      <c r="T46" s="8">
        <f t="shared" si="142"/>
        <v>4.5</v>
      </c>
      <c r="U46" s="26">
        <f t="shared" si="143"/>
        <v>7.5</v>
      </c>
      <c r="V46" s="8">
        <f>AX46+IF($F46="범선",IF($BE$1=TRUE,INDEX(Sheet2!$H$2:'Sheet2'!$H$45,MATCH(AX46,Sheet2!$G$2:'Sheet2'!$G$45,0),0)),IF($BF$1=TRUE,INDEX(Sheet2!$I$2:'Sheet2'!$I$45,MATCH(AX46,Sheet2!$G$2:'Sheet2'!$G$45,0)),IF($BG$1=TRUE,INDEX(Sheet2!$H$2:'Sheet2'!$H$45,MATCH(AX46,Sheet2!$G$2:'Sheet2'!$G$45,0)),0)))+IF($BC$1=TRUE,2,0)</f>
        <v>2</v>
      </c>
      <c r="W46" s="8">
        <f t="shared" si="144"/>
        <v>5.5</v>
      </c>
      <c r="X46" s="8">
        <f t="shared" si="145"/>
        <v>8.5</v>
      </c>
      <c r="Y46" s="26">
        <f t="shared" si="146"/>
        <v>11.5</v>
      </c>
      <c r="Z46" s="8">
        <f>AY46+IF($F46="범선",IF($BE$1=TRUE,INDEX(Sheet2!$H$2:'Sheet2'!$H$45,MATCH(AY46,Sheet2!$G$2:'Sheet2'!$G$45,0),0)),IF($BF$1=TRUE,INDEX(Sheet2!$I$2:'Sheet2'!$I$45,MATCH(AY46,Sheet2!$G$2:'Sheet2'!$G$45,0)),IF($BG$1=TRUE,INDEX(Sheet2!$H$2:'Sheet2'!$H$45,MATCH(AY46,Sheet2!$G$2:'Sheet2'!$G$45,0)),0)))+IF($BC$1=TRUE,2,0)</f>
        <v>5</v>
      </c>
      <c r="AA46" s="8">
        <f t="shared" si="147"/>
        <v>8.5</v>
      </c>
      <c r="AB46" s="8">
        <f t="shared" si="148"/>
        <v>11.5</v>
      </c>
      <c r="AC46" s="26">
        <f t="shared" si="149"/>
        <v>14.5</v>
      </c>
      <c r="AD46" s="8">
        <f>AZ46+IF($F46="범선",IF($BE$1=TRUE,INDEX(Sheet2!$H$2:'Sheet2'!$H$45,MATCH(AZ46,Sheet2!$G$2:'Sheet2'!$G$45,0),0)),IF($BF$1=TRUE,INDEX(Sheet2!$I$2:'Sheet2'!$I$45,MATCH(AZ46,Sheet2!$G$2:'Sheet2'!$G$45,0)),IF($BG$1=TRUE,INDEX(Sheet2!$H$2:'Sheet2'!$H$45,MATCH(AZ46,Sheet2!$G$2:'Sheet2'!$G$45,0)),0)))+IF($BC$1=TRUE,2,0)</f>
        <v>9</v>
      </c>
      <c r="AE46" s="8">
        <f t="shared" si="150"/>
        <v>12.5</v>
      </c>
      <c r="AF46" s="8">
        <f t="shared" si="151"/>
        <v>15.5</v>
      </c>
      <c r="AG46" s="26">
        <f t="shared" si="152"/>
        <v>18.5</v>
      </c>
      <c r="AH46" s="8"/>
      <c r="AI46" s="6">
        <v>215</v>
      </c>
      <c r="AJ46" s="6">
        <v>300</v>
      </c>
      <c r="AK46" s="6">
        <v>10</v>
      </c>
      <c r="AL46" s="6">
        <v>10</v>
      </c>
      <c r="AM46" s="6">
        <v>16</v>
      </c>
      <c r="AN46" s="6">
        <v>60</v>
      </c>
      <c r="AO46" s="6">
        <v>25</v>
      </c>
      <c r="AP46" s="6">
        <v>20</v>
      </c>
      <c r="AQ46" s="6">
        <v>920</v>
      </c>
      <c r="AR46" s="6">
        <v>5</v>
      </c>
      <c r="AS46" s="6">
        <f t="shared" si="153"/>
        <v>1000</v>
      </c>
      <c r="AT46" s="6">
        <f t="shared" si="154"/>
        <v>750</v>
      </c>
      <c r="AU46" s="6">
        <f t="shared" si="155"/>
        <v>1250</v>
      </c>
      <c r="AV46" s="6">
        <f t="shared" si="156"/>
        <v>-5</v>
      </c>
      <c r="AW46" s="6">
        <f t="shared" si="157"/>
        <v>-4</v>
      </c>
      <c r="AX46" s="6">
        <f t="shared" si="158"/>
        <v>0</v>
      </c>
      <c r="AY46" s="6">
        <f t="shared" si="159"/>
        <v>3</v>
      </c>
      <c r="AZ46" s="6">
        <f t="shared" si="160"/>
        <v>7</v>
      </c>
    </row>
    <row r="47" spans="1:52" s="6" customFormat="1" hidden="1">
      <c r="A47" s="35">
        <v>61</v>
      </c>
      <c r="B47" s="2"/>
      <c r="C47" s="23" t="s">
        <v>380</v>
      </c>
      <c r="D47" s="8" t="s">
        <v>43</v>
      </c>
      <c r="E47" s="3" t="s">
        <v>382</v>
      </c>
      <c r="F47" s="8" t="s">
        <v>303</v>
      </c>
      <c r="G47" s="26" t="s">
        <v>12</v>
      </c>
      <c r="H47" s="6">
        <f>ROUNDDOWN(AI47*1.05,0)+INDEX(Sheet2!$B$2:'Sheet2'!$B$5,MATCH(G47,Sheet2!$A$2:'Sheet2'!$A$5,0),0)+34*AR47-ROUNDUP(IF($BA$1=TRUE,AT47,AU47)/10,0)</f>
        <v>415</v>
      </c>
      <c r="I47" s="6">
        <f>ROUNDDOWN(AJ47*1.05,0)+INDEX(Sheet2!$B$2:'Sheet2'!$B$5,MATCH(G47,Sheet2!$A$2:'Sheet2'!$A$5,0),0)+34*AR47-ROUNDUP(IF($BA$1=TRUE,AT47,AU47)/10,0)</f>
        <v>415</v>
      </c>
      <c r="J47" s="45">
        <f t="shared" si="136"/>
        <v>830</v>
      </c>
      <c r="K47" s="41">
        <f>AU47-ROUNDDOWN(AP47/2,0)-ROUNDDOWN(MAX(AO47*1.2,AN47*0.5),0)+INDEX(Sheet2!$C$2:'Sheet2'!$C$5,MATCH(G47,Sheet2!$A$2:'Sheet2'!$A$5,0),0)</f>
        <v>707</v>
      </c>
      <c r="L47" s="23">
        <f t="shared" si="137"/>
        <v>348</v>
      </c>
      <c r="N47" s="27">
        <f>AV47+IF($F47="범선",IF($BE$1=TRUE,INDEX(Sheet2!$H$2:'Sheet2'!$H$45,MATCH(AV47,Sheet2!$G$2:'Sheet2'!$G$45,0),0)),IF($BF$1=TRUE,INDEX(Sheet2!$I$2:'Sheet2'!$I$45,MATCH(AV47,Sheet2!$G$2:'Sheet2'!$G$45,0)),IF($BG$1=TRUE,INDEX(Sheet2!$H$2:'Sheet2'!$H$45,MATCH(AV47,Sheet2!$G$2:'Sheet2'!$G$45,0)),0)))+IF($BC$1=TRUE,2,0)</f>
        <v>5</v>
      </c>
      <c r="O47" s="8">
        <f t="shared" si="138"/>
        <v>8</v>
      </c>
      <c r="P47" s="8">
        <f t="shared" si="139"/>
        <v>11</v>
      </c>
      <c r="Q47" s="26">
        <f t="shared" si="140"/>
        <v>14</v>
      </c>
      <c r="R47" s="8">
        <f>AW47+IF($F47="범선",IF($BE$1=TRUE,INDEX(Sheet2!$H$2:'Sheet2'!$H$45,MATCH(AW47,Sheet2!$G$2:'Sheet2'!$G$45,0),0)),IF($BF$1=TRUE,INDEX(Sheet2!$I$2:'Sheet2'!$I$45,MATCH(AW47,Sheet2!$G$2:'Sheet2'!$G$45,0)),IF($BG$1=TRUE,INDEX(Sheet2!$H$2:'Sheet2'!$H$45,MATCH(AW47,Sheet2!$G$2:'Sheet2'!$G$45,0)),0)))+IF($BC$1=TRUE,2,0)</f>
        <v>6</v>
      </c>
      <c r="S47" s="8">
        <f t="shared" si="141"/>
        <v>9.5</v>
      </c>
      <c r="T47" s="8">
        <f t="shared" si="142"/>
        <v>12.5</v>
      </c>
      <c r="U47" s="26">
        <f t="shared" si="143"/>
        <v>15.5</v>
      </c>
      <c r="V47" s="8">
        <f>AX47+IF($F47="범선",IF($BE$1=TRUE,INDEX(Sheet2!$H$2:'Sheet2'!$H$45,MATCH(AX47,Sheet2!$G$2:'Sheet2'!$G$45,0),0)),IF($BF$1=TRUE,INDEX(Sheet2!$I$2:'Sheet2'!$I$45,MATCH(AX47,Sheet2!$G$2:'Sheet2'!$G$45,0)),IF($BG$1=TRUE,INDEX(Sheet2!$H$2:'Sheet2'!$H$45,MATCH(AX47,Sheet2!$G$2:'Sheet2'!$G$45,0)),0)))+IF($BC$1=TRUE,2,0)</f>
        <v>9</v>
      </c>
      <c r="W47" s="8">
        <f t="shared" si="144"/>
        <v>12.5</v>
      </c>
      <c r="X47" s="8">
        <f t="shared" si="145"/>
        <v>15.5</v>
      </c>
      <c r="Y47" s="26">
        <f t="shared" si="146"/>
        <v>18.5</v>
      </c>
      <c r="Z47" s="8">
        <f>AY47+IF($F47="범선",IF($BE$1=TRUE,INDEX(Sheet2!$H$2:'Sheet2'!$H$45,MATCH(AY47,Sheet2!$G$2:'Sheet2'!$G$45,0),0)),IF($BF$1=TRUE,INDEX(Sheet2!$I$2:'Sheet2'!$I$45,MATCH(AY47,Sheet2!$G$2:'Sheet2'!$G$45,0)),IF($BG$1=TRUE,INDEX(Sheet2!$H$2:'Sheet2'!$H$45,MATCH(AY47,Sheet2!$G$2:'Sheet2'!$G$45,0)),0)))+IF($BC$1=TRUE,2,0)</f>
        <v>13</v>
      </c>
      <c r="AA47" s="8">
        <f t="shared" si="147"/>
        <v>16.5</v>
      </c>
      <c r="AB47" s="8">
        <f t="shared" si="148"/>
        <v>19.5</v>
      </c>
      <c r="AC47" s="26">
        <f t="shared" si="149"/>
        <v>22.5</v>
      </c>
      <c r="AD47" s="8">
        <f>AZ47+IF($F47="범선",IF($BE$1=TRUE,INDEX(Sheet2!$H$2:'Sheet2'!$H$45,MATCH(AZ47,Sheet2!$G$2:'Sheet2'!$G$45,0),0)),IF($BF$1=TRUE,INDEX(Sheet2!$I$2:'Sheet2'!$I$45,MATCH(AZ47,Sheet2!$G$2:'Sheet2'!$G$45,0)),IF($BG$1=TRUE,INDEX(Sheet2!$H$2:'Sheet2'!$H$45,MATCH(AZ47,Sheet2!$G$2:'Sheet2'!$G$45,0)),0)))+IF($BC$1=TRUE,2,0)</f>
        <v>17</v>
      </c>
      <c r="AE47" s="8">
        <f t="shared" si="150"/>
        <v>20.5</v>
      </c>
      <c r="AF47" s="8">
        <f t="shared" si="151"/>
        <v>23.5</v>
      </c>
      <c r="AG47" s="26">
        <f t="shared" si="152"/>
        <v>26.5</v>
      </c>
      <c r="AH47" s="3"/>
      <c r="AI47">
        <v>210</v>
      </c>
      <c r="AJ47">
        <v>210</v>
      </c>
      <c r="AK47">
        <v>9</v>
      </c>
      <c r="AL47">
        <v>12</v>
      </c>
      <c r="AM47">
        <v>40</v>
      </c>
      <c r="AN47">
        <v>135</v>
      </c>
      <c r="AO47">
        <v>55</v>
      </c>
      <c r="AP47">
        <v>100</v>
      </c>
      <c r="AQ47">
        <v>385</v>
      </c>
      <c r="AR47">
        <v>3</v>
      </c>
      <c r="AS47" s="40">
        <f t="shared" si="153"/>
        <v>620</v>
      </c>
      <c r="AT47" s="40">
        <f t="shared" si="154"/>
        <v>465</v>
      </c>
      <c r="AU47" s="40">
        <f t="shared" si="155"/>
        <v>775</v>
      </c>
      <c r="AV47" s="6">
        <f t="shared" si="156"/>
        <v>3</v>
      </c>
      <c r="AW47" s="6">
        <f t="shared" si="157"/>
        <v>4</v>
      </c>
      <c r="AX47" s="6">
        <f t="shared" si="158"/>
        <v>7</v>
      </c>
      <c r="AY47" s="6">
        <f t="shared" si="159"/>
        <v>11</v>
      </c>
      <c r="AZ47" s="6">
        <f t="shared" si="160"/>
        <v>15</v>
      </c>
    </row>
    <row r="48" spans="1:52" s="6" customFormat="1" hidden="1">
      <c r="A48" s="35">
        <v>64</v>
      </c>
      <c r="B48" s="2" t="s">
        <v>358</v>
      </c>
      <c r="C48" s="23" t="s">
        <v>380</v>
      </c>
      <c r="D48" s="8" t="s">
        <v>1</v>
      </c>
      <c r="E48" s="3" t="s">
        <v>365</v>
      </c>
      <c r="F48" s="8" t="s">
        <v>303</v>
      </c>
      <c r="G48" s="26" t="s">
        <v>12</v>
      </c>
      <c r="H48" s="6">
        <f>ROUNDDOWN(AI48*1.05,0)+INDEX(Sheet2!$B$2:'Sheet2'!$B$5,MATCH(G48,Sheet2!$A$2:'Sheet2'!$A$5,0),0)+34*AR48-ROUNDUP(IF($BA$1=TRUE,AT48,AU48)/10,0)</f>
        <v>416</v>
      </c>
      <c r="I48" s="6">
        <f>ROUNDDOWN(AJ48*1.05,0)+INDEX(Sheet2!$B$2:'Sheet2'!$B$5,MATCH(G48,Sheet2!$A$2:'Sheet2'!$A$5,0),0)+34*AR48-ROUNDUP(IF($BA$1=TRUE,AT48,AU48)/10,0)</f>
        <v>416</v>
      </c>
      <c r="J48" s="45">
        <f t="shared" si="136"/>
        <v>832</v>
      </c>
      <c r="K48" s="41">
        <f>AU48-ROUNDDOWN(AP48/2,0)-ROUNDDOWN(MAX(AO48*1.2,AN48*0.5),0)+INDEX(Sheet2!$C$2:'Sheet2'!$C$5,MATCH(G48,Sheet2!$A$2:'Sheet2'!$A$5,0),0)</f>
        <v>802</v>
      </c>
      <c r="L48" s="23">
        <f t="shared" si="137"/>
        <v>403</v>
      </c>
      <c r="N48" s="27">
        <f>AV48+IF($F48="범선",IF($BE$1=TRUE,INDEX(Sheet2!$H$2:'Sheet2'!$H$45,MATCH(AV48,Sheet2!$G$2:'Sheet2'!$G$45,0),0)),IF($BF$1=TRUE,INDEX(Sheet2!$I$2:'Sheet2'!$I$45,MATCH(AV48,Sheet2!$G$2:'Sheet2'!$G$45,0)),IF($BG$1=TRUE,INDEX(Sheet2!$H$2:'Sheet2'!$H$45,MATCH(AV48,Sheet2!$G$2:'Sheet2'!$G$45,0)),0)))+IF($BC$1=TRUE,2,0)</f>
        <v>5</v>
      </c>
      <c r="O48" s="8">
        <f t="shared" si="138"/>
        <v>8</v>
      </c>
      <c r="P48" s="8">
        <f t="shared" si="139"/>
        <v>11</v>
      </c>
      <c r="Q48" s="26">
        <f t="shared" si="140"/>
        <v>14</v>
      </c>
      <c r="R48" s="8">
        <f>AW48+IF($F48="범선",IF($BE$1=TRUE,INDEX(Sheet2!$H$2:'Sheet2'!$H$45,MATCH(AW48,Sheet2!$G$2:'Sheet2'!$G$45,0),0)),IF($BF$1=TRUE,INDEX(Sheet2!$I$2:'Sheet2'!$I$45,MATCH(AW48,Sheet2!$G$2:'Sheet2'!$G$45,0)),IF($BG$1=TRUE,INDEX(Sheet2!$H$2:'Sheet2'!$H$45,MATCH(AW48,Sheet2!$G$2:'Sheet2'!$G$45,0)),0)))+IF($BC$1=TRUE,2,0)</f>
        <v>6</v>
      </c>
      <c r="S48" s="8">
        <f t="shared" si="141"/>
        <v>9.5</v>
      </c>
      <c r="T48" s="8">
        <f t="shared" si="142"/>
        <v>12.5</v>
      </c>
      <c r="U48" s="26">
        <f t="shared" si="143"/>
        <v>15.5</v>
      </c>
      <c r="V48" s="8">
        <f>AX48+IF($F48="범선",IF($BE$1=TRUE,INDEX(Sheet2!$H$2:'Sheet2'!$H$45,MATCH(AX48,Sheet2!$G$2:'Sheet2'!$G$45,0),0)),IF($BF$1=TRUE,INDEX(Sheet2!$I$2:'Sheet2'!$I$45,MATCH(AX48,Sheet2!$G$2:'Sheet2'!$G$45,0)),IF($BG$1=TRUE,INDEX(Sheet2!$H$2:'Sheet2'!$H$45,MATCH(AX48,Sheet2!$G$2:'Sheet2'!$G$45,0)),0)))+IF($BC$1=TRUE,2,0)</f>
        <v>9</v>
      </c>
      <c r="W48" s="8">
        <f t="shared" si="144"/>
        <v>12.5</v>
      </c>
      <c r="X48" s="8">
        <f t="shared" si="145"/>
        <v>15.5</v>
      </c>
      <c r="Y48" s="26">
        <f t="shared" si="146"/>
        <v>18.5</v>
      </c>
      <c r="Z48" s="8">
        <f>AY48+IF($F48="범선",IF($BE$1=TRUE,INDEX(Sheet2!$H$2:'Sheet2'!$H$45,MATCH(AY48,Sheet2!$G$2:'Sheet2'!$G$45,0),0)),IF($BF$1=TRUE,INDEX(Sheet2!$I$2:'Sheet2'!$I$45,MATCH(AY48,Sheet2!$G$2:'Sheet2'!$G$45,0)),IF($BG$1=TRUE,INDEX(Sheet2!$H$2:'Sheet2'!$H$45,MATCH(AY48,Sheet2!$G$2:'Sheet2'!$G$45,0)),0)))+IF($BC$1=TRUE,2,0)</f>
        <v>13</v>
      </c>
      <c r="AA48" s="8">
        <f t="shared" si="147"/>
        <v>16.5</v>
      </c>
      <c r="AB48" s="8">
        <f t="shared" si="148"/>
        <v>19.5</v>
      </c>
      <c r="AC48" s="26">
        <f t="shared" si="149"/>
        <v>22.5</v>
      </c>
      <c r="AD48" s="8">
        <f>AZ48+IF($F48="범선",IF($BE$1=TRUE,INDEX(Sheet2!$H$2:'Sheet2'!$H$45,MATCH(AZ48,Sheet2!$G$2:'Sheet2'!$G$45,0),0)),IF($BF$1=TRUE,INDEX(Sheet2!$I$2:'Sheet2'!$I$45,MATCH(AZ48,Sheet2!$G$2:'Sheet2'!$G$45,0)),IF($BG$1=TRUE,INDEX(Sheet2!$H$2:'Sheet2'!$H$45,MATCH(AZ48,Sheet2!$G$2:'Sheet2'!$G$45,0)),0)))+IF($BC$1=TRUE,2,0)</f>
        <v>17</v>
      </c>
      <c r="AE48" s="8">
        <f t="shared" si="150"/>
        <v>20.5</v>
      </c>
      <c r="AF48" s="8">
        <f t="shared" si="151"/>
        <v>23.5</v>
      </c>
      <c r="AG48" s="26">
        <f t="shared" si="152"/>
        <v>26.5</v>
      </c>
      <c r="AH48" s="3"/>
      <c r="AI48">
        <v>217</v>
      </c>
      <c r="AJ48">
        <v>217</v>
      </c>
      <c r="AK48">
        <v>10</v>
      </c>
      <c r="AL48">
        <v>13</v>
      </c>
      <c r="AM48">
        <v>45</v>
      </c>
      <c r="AN48">
        <v>135</v>
      </c>
      <c r="AO48">
        <v>55</v>
      </c>
      <c r="AP48">
        <v>110</v>
      </c>
      <c r="AQ48">
        <v>455</v>
      </c>
      <c r="AR48">
        <v>3</v>
      </c>
      <c r="AS48" s="6">
        <f t="shared" si="153"/>
        <v>700</v>
      </c>
      <c r="AT48" s="6">
        <f t="shared" si="154"/>
        <v>525</v>
      </c>
      <c r="AU48" s="6">
        <f t="shared" si="155"/>
        <v>875</v>
      </c>
      <c r="AV48" s="6">
        <f t="shared" si="156"/>
        <v>3</v>
      </c>
      <c r="AW48" s="6">
        <f t="shared" si="157"/>
        <v>4</v>
      </c>
      <c r="AX48" s="6">
        <f t="shared" si="158"/>
        <v>7</v>
      </c>
      <c r="AY48" s="6">
        <f t="shared" si="159"/>
        <v>11</v>
      </c>
      <c r="AZ48" s="6">
        <f t="shared" si="160"/>
        <v>15</v>
      </c>
    </row>
    <row r="49" spans="1:52" s="6" customFormat="1" hidden="1">
      <c r="A49" s="35">
        <v>65</v>
      </c>
      <c r="B49" s="2" t="s">
        <v>381</v>
      </c>
      <c r="C49" s="23" t="s">
        <v>380</v>
      </c>
      <c r="D49" s="8" t="s">
        <v>1</v>
      </c>
      <c r="E49" s="3" t="s">
        <v>70</v>
      </c>
      <c r="F49" s="8" t="s">
        <v>303</v>
      </c>
      <c r="G49" s="26" t="s">
        <v>12</v>
      </c>
      <c r="H49" s="6">
        <f>ROUNDDOWN(AI49*1.05,0)+INDEX(Sheet2!$B$2:'Sheet2'!$B$5,MATCH(G49,Sheet2!$A$2:'Sheet2'!$A$5,0),0)+34*AR49-ROUNDUP(IF($BA$1=TRUE,AT49,AU49)/10,0)</f>
        <v>437</v>
      </c>
      <c r="I49" s="6">
        <f>ROUNDDOWN(AJ49*1.05,0)+INDEX(Sheet2!$B$2:'Sheet2'!$B$5,MATCH(G49,Sheet2!$A$2:'Sheet2'!$A$5,0),0)+34*AR49-ROUNDUP(IF($BA$1=TRUE,AT49,AU49)/10,0)</f>
        <v>422</v>
      </c>
      <c r="J49" s="45">
        <f t="shared" si="136"/>
        <v>859</v>
      </c>
      <c r="K49" s="41">
        <f>AU49-ROUNDDOWN(AP49/2,0)-ROUNDDOWN(MAX(AO49*1.2,AN49*0.5),0)+INDEX(Sheet2!$C$2:'Sheet2'!$C$5,MATCH(G49,Sheet2!$A$2:'Sheet2'!$A$5,0),0)</f>
        <v>799</v>
      </c>
      <c r="L49" s="23">
        <f t="shared" si="137"/>
        <v>400</v>
      </c>
      <c r="N49" s="27">
        <f>AV49+IF($F49="범선",IF($BE$1=TRUE,INDEX(Sheet2!$H$2:'Sheet2'!$H$45,MATCH(AV49,Sheet2!$G$2:'Sheet2'!$G$45,0),0)),IF($BF$1=TRUE,INDEX(Sheet2!$I$2:'Sheet2'!$I$45,MATCH(AV49,Sheet2!$G$2:'Sheet2'!$G$45,0)),IF($BG$1=TRUE,INDEX(Sheet2!$H$2:'Sheet2'!$H$45,MATCH(AV49,Sheet2!$G$2:'Sheet2'!$G$45,0)),0)))+IF($BC$1=TRUE,2,0)</f>
        <v>4</v>
      </c>
      <c r="O49" s="8">
        <f t="shared" si="138"/>
        <v>7</v>
      </c>
      <c r="P49" s="8">
        <f t="shared" si="139"/>
        <v>10</v>
      </c>
      <c r="Q49" s="26">
        <f t="shared" si="140"/>
        <v>13</v>
      </c>
      <c r="R49" s="8">
        <f>AW49+IF($F49="범선",IF($BE$1=TRUE,INDEX(Sheet2!$H$2:'Sheet2'!$H$45,MATCH(AW49,Sheet2!$G$2:'Sheet2'!$G$45,0),0)),IF($BF$1=TRUE,INDEX(Sheet2!$I$2:'Sheet2'!$I$45,MATCH(AW49,Sheet2!$G$2:'Sheet2'!$G$45,0)),IF($BG$1=TRUE,INDEX(Sheet2!$H$2:'Sheet2'!$H$45,MATCH(AW49,Sheet2!$G$2:'Sheet2'!$G$45,0)),0)))+IF($BC$1=TRUE,2,0)</f>
        <v>5</v>
      </c>
      <c r="S49" s="8">
        <f t="shared" si="141"/>
        <v>8.5</v>
      </c>
      <c r="T49" s="8">
        <f t="shared" si="142"/>
        <v>11.5</v>
      </c>
      <c r="U49" s="26">
        <f t="shared" si="143"/>
        <v>14.5</v>
      </c>
      <c r="V49" s="8">
        <f>AX49+IF($F49="범선",IF($BE$1=TRUE,INDEX(Sheet2!$H$2:'Sheet2'!$H$45,MATCH(AX49,Sheet2!$G$2:'Sheet2'!$G$45,0),0)),IF($BF$1=TRUE,INDEX(Sheet2!$I$2:'Sheet2'!$I$45,MATCH(AX49,Sheet2!$G$2:'Sheet2'!$G$45,0)),IF($BG$1=TRUE,INDEX(Sheet2!$H$2:'Sheet2'!$H$45,MATCH(AX49,Sheet2!$G$2:'Sheet2'!$G$45,0)),0)))+IF($BC$1=TRUE,2,0)</f>
        <v>8</v>
      </c>
      <c r="W49" s="8">
        <f t="shared" si="144"/>
        <v>11.5</v>
      </c>
      <c r="X49" s="8">
        <f t="shared" si="145"/>
        <v>14.5</v>
      </c>
      <c r="Y49" s="26">
        <f t="shared" si="146"/>
        <v>17.5</v>
      </c>
      <c r="Z49" s="8">
        <f>AY49+IF($F49="범선",IF($BE$1=TRUE,INDEX(Sheet2!$H$2:'Sheet2'!$H$45,MATCH(AY49,Sheet2!$G$2:'Sheet2'!$G$45,0),0)),IF($BF$1=TRUE,INDEX(Sheet2!$I$2:'Sheet2'!$I$45,MATCH(AY49,Sheet2!$G$2:'Sheet2'!$G$45,0)),IF($BG$1=TRUE,INDEX(Sheet2!$H$2:'Sheet2'!$H$45,MATCH(AY49,Sheet2!$G$2:'Sheet2'!$G$45,0)),0)))+IF($BC$1=TRUE,2,0)</f>
        <v>12</v>
      </c>
      <c r="AA49" s="8">
        <f t="shared" si="147"/>
        <v>15.5</v>
      </c>
      <c r="AB49" s="8">
        <f t="shared" si="148"/>
        <v>18.5</v>
      </c>
      <c r="AC49" s="26">
        <f t="shared" si="149"/>
        <v>21.5</v>
      </c>
      <c r="AD49" s="8">
        <f>AZ49+IF($F49="범선",IF($BE$1=TRUE,INDEX(Sheet2!$H$2:'Sheet2'!$H$45,MATCH(AZ49,Sheet2!$G$2:'Sheet2'!$G$45,0),0)),IF($BF$1=TRUE,INDEX(Sheet2!$I$2:'Sheet2'!$I$45,MATCH(AZ49,Sheet2!$G$2:'Sheet2'!$G$45,0)),IF($BG$1=TRUE,INDEX(Sheet2!$H$2:'Sheet2'!$H$45,MATCH(AZ49,Sheet2!$G$2:'Sheet2'!$G$45,0)),0)))+IF($BC$1=TRUE,2,0)</f>
        <v>16</v>
      </c>
      <c r="AE49" s="8">
        <f t="shared" si="150"/>
        <v>19.5</v>
      </c>
      <c r="AF49" s="8">
        <f t="shared" si="151"/>
        <v>22.5</v>
      </c>
      <c r="AG49" s="26">
        <f t="shared" si="152"/>
        <v>25.5</v>
      </c>
      <c r="AH49" s="3"/>
      <c r="AI49">
        <v>237</v>
      </c>
      <c r="AJ49">
        <v>222</v>
      </c>
      <c r="AK49">
        <v>10</v>
      </c>
      <c r="AL49">
        <v>14</v>
      </c>
      <c r="AM49">
        <v>40</v>
      </c>
      <c r="AN49">
        <v>150</v>
      </c>
      <c r="AO49">
        <v>50</v>
      </c>
      <c r="AP49">
        <v>100</v>
      </c>
      <c r="AQ49">
        <v>450</v>
      </c>
      <c r="AR49">
        <v>3</v>
      </c>
      <c r="AS49" s="6">
        <f t="shared" si="153"/>
        <v>700</v>
      </c>
      <c r="AT49" s="6">
        <f t="shared" si="154"/>
        <v>525</v>
      </c>
      <c r="AU49" s="6">
        <f t="shared" si="155"/>
        <v>875</v>
      </c>
      <c r="AV49" s="6">
        <f t="shared" si="156"/>
        <v>2</v>
      </c>
      <c r="AW49" s="6">
        <f t="shared" si="157"/>
        <v>3</v>
      </c>
      <c r="AX49" s="6">
        <f t="shared" si="158"/>
        <v>6</v>
      </c>
      <c r="AY49" s="6">
        <f t="shared" si="159"/>
        <v>10</v>
      </c>
      <c r="AZ49" s="6">
        <f t="shared" si="160"/>
        <v>14</v>
      </c>
    </row>
    <row r="50" spans="1:52" s="6" customFormat="1" hidden="1">
      <c r="A50" s="35">
        <v>66</v>
      </c>
      <c r="B50" s="7"/>
      <c r="C50" s="23" t="s">
        <v>309</v>
      </c>
      <c r="D50" s="8" t="s">
        <v>1</v>
      </c>
      <c r="E50" s="8" t="s">
        <v>0</v>
      </c>
      <c r="F50" s="8" t="s">
        <v>303</v>
      </c>
      <c r="G50" s="26" t="s">
        <v>8</v>
      </c>
      <c r="H50" s="6">
        <f>ROUNDDOWN(AI50*1.05,0)+INDEX(Sheet2!$B$2:'Sheet2'!$B$5,MATCH(G50,Sheet2!$A$2:'Sheet2'!$A$5,0),0)+34*AR50-ROUNDUP(IF($BA$1=TRUE,AT50,AU50)/10,0)</f>
        <v>438</v>
      </c>
      <c r="I50" s="6">
        <f>ROUNDDOWN(AJ50*1.05,0)+INDEX(Sheet2!$B$2:'Sheet2'!$B$5,MATCH(G50,Sheet2!$A$2:'Sheet2'!$A$5,0),0)+34*AR50-ROUNDUP(IF($BA$1=TRUE,AT50,AU50)/10,0)</f>
        <v>459</v>
      </c>
      <c r="J50" s="45">
        <f t="shared" si="136"/>
        <v>897</v>
      </c>
      <c r="K50" s="41">
        <f>AU50-ROUNDDOWN(AP50/2,0)-ROUNDDOWN(MAX(AO50*1.2,AN50*0.5),0)+INDEX(Sheet2!$C$2:'Sheet2'!$C$5,MATCH(G50,Sheet2!$A$2:'Sheet2'!$A$5,0),0)</f>
        <v>1410</v>
      </c>
      <c r="L50" s="23">
        <f t="shared" si="137"/>
        <v>786</v>
      </c>
      <c r="N50" s="27">
        <f>AV50+IF($F50="범선",IF($BE$1=TRUE,INDEX(Sheet2!$H$2:'Sheet2'!$H$45,MATCH(AV50,Sheet2!$G$2:'Sheet2'!$G$45,0),0)),IF($BF$1=TRUE,INDEX(Sheet2!$I$2:'Sheet2'!$I$45,MATCH(AV50,Sheet2!$G$2:'Sheet2'!$G$45,0)),IF($BG$1=TRUE,INDEX(Sheet2!$H$2:'Sheet2'!$H$45,MATCH(AV50,Sheet2!$G$2:'Sheet2'!$G$45,0)),0)))+IF($BC$1=TRUE,2,0)</f>
        <v>2</v>
      </c>
      <c r="O50" s="8">
        <f t="shared" si="138"/>
        <v>5</v>
      </c>
      <c r="P50" s="8">
        <f t="shared" si="139"/>
        <v>8</v>
      </c>
      <c r="Q50" s="26">
        <f t="shared" si="140"/>
        <v>11</v>
      </c>
      <c r="R50" s="8">
        <f>AW50+IF($F50="범선",IF($BE$1=TRUE,INDEX(Sheet2!$H$2:'Sheet2'!$H$45,MATCH(AW50,Sheet2!$G$2:'Sheet2'!$G$45,0),0)),IF($BF$1=TRUE,INDEX(Sheet2!$I$2:'Sheet2'!$I$45,MATCH(AW50,Sheet2!$G$2:'Sheet2'!$G$45,0)),IF($BG$1=TRUE,INDEX(Sheet2!$H$2:'Sheet2'!$H$45,MATCH(AW50,Sheet2!$G$2:'Sheet2'!$G$45,0)),0)))+IF($BC$1=TRUE,2,0)</f>
        <v>3</v>
      </c>
      <c r="S50" s="8">
        <f t="shared" si="141"/>
        <v>6.5</v>
      </c>
      <c r="T50" s="8">
        <f t="shared" si="142"/>
        <v>9.5</v>
      </c>
      <c r="U50" s="26">
        <f t="shared" si="143"/>
        <v>12.5</v>
      </c>
      <c r="V50" s="8">
        <f>AX50+IF($F50="범선",IF($BE$1=TRUE,INDEX(Sheet2!$H$2:'Sheet2'!$H$45,MATCH(AX50,Sheet2!$G$2:'Sheet2'!$G$45,0),0)),IF($BF$1=TRUE,INDEX(Sheet2!$I$2:'Sheet2'!$I$45,MATCH(AX50,Sheet2!$G$2:'Sheet2'!$G$45,0)),IF($BG$1=TRUE,INDEX(Sheet2!$H$2:'Sheet2'!$H$45,MATCH(AX50,Sheet2!$G$2:'Sheet2'!$G$45,0)),0)))+IF($BC$1=TRUE,2,0)</f>
        <v>6</v>
      </c>
      <c r="W50" s="8">
        <f t="shared" si="144"/>
        <v>9.5</v>
      </c>
      <c r="X50" s="8">
        <f t="shared" si="145"/>
        <v>12.5</v>
      </c>
      <c r="Y50" s="26">
        <f t="shared" si="146"/>
        <v>15.5</v>
      </c>
      <c r="Z50" s="8">
        <f>AY50+IF($F50="범선",IF($BE$1=TRUE,INDEX(Sheet2!$H$2:'Sheet2'!$H$45,MATCH(AY50,Sheet2!$G$2:'Sheet2'!$G$45,0),0)),IF($BF$1=TRUE,INDEX(Sheet2!$I$2:'Sheet2'!$I$45,MATCH(AY50,Sheet2!$G$2:'Sheet2'!$G$45,0)),IF($BG$1=TRUE,INDEX(Sheet2!$H$2:'Sheet2'!$H$45,MATCH(AY50,Sheet2!$G$2:'Sheet2'!$G$45,0)),0)))+IF($BC$1=TRUE,2,0)</f>
        <v>10</v>
      </c>
      <c r="AA50" s="8">
        <f t="shared" si="147"/>
        <v>13.5</v>
      </c>
      <c r="AB50" s="8">
        <f t="shared" si="148"/>
        <v>16.5</v>
      </c>
      <c r="AC50" s="26">
        <f t="shared" si="149"/>
        <v>19.5</v>
      </c>
      <c r="AD50" s="8">
        <f>AZ50+IF($F50="범선",IF($BE$1=TRUE,INDEX(Sheet2!$H$2:'Sheet2'!$H$45,MATCH(AZ50,Sheet2!$G$2:'Sheet2'!$G$45,0),0)),IF($BF$1=TRUE,INDEX(Sheet2!$I$2:'Sheet2'!$I$45,MATCH(AZ50,Sheet2!$G$2:'Sheet2'!$G$45,0)),IF($BG$1=TRUE,INDEX(Sheet2!$H$2:'Sheet2'!$H$45,MATCH(AZ50,Sheet2!$G$2:'Sheet2'!$G$45,0)),0)))+IF($BC$1=TRUE,2,0)</f>
        <v>14</v>
      </c>
      <c r="AE50" s="8">
        <f t="shared" si="150"/>
        <v>17.5</v>
      </c>
      <c r="AF50" s="8">
        <f t="shared" si="151"/>
        <v>20.5</v>
      </c>
      <c r="AG50" s="26">
        <f t="shared" si="152"/>
        <v>23.5</v>
      </c>
      <c r="AH50" s="3"/>
      <c r="AI50">
        <v>260</v>
      </c>
      <c r="AJ50">
        <v>280</v>
      </c>
      <c r="AK50">
        <v>11</v>
      </c>
      <c r="AL50">
        <v>13</v>
      </c>
      <c r="AM50">
        <v>45</v>
      </c>
      <c r="AN50">
        <v>80</v>
      </c>
      <c r="AO50">
        <v>30</v>
      </c>
      <c r="AP50">
        <v>72</v>
      </c>
      <c r="AQ50">
        <v>998</v>
      </c>
      <c r="AR50" s="40">
        <v>3</v>
      </c>
      <c r="AS50" s="6">
        <f t="shared" si="153"/>
        <v>1150</v>
      </c>
      <c r="AT50" s="6">
        <f t="shared" si="154"/>
        <v>862</v>
      </c>
      <c r="AU50" s="6">
        <f t="shared" si="155"/>
        <v>1437</v>
      </c>
      <c r="AV50" s="6">
        <f t="shared" si="156"/>
        <v>0</v>
      </c>
      <c r="AW50" s="6">
        <f t="shared" si="157"/>
        <v>1</v>
      </c>
      <c r="AX50" s="6">
        <f t="shared" si="158"/>
        <v>4</v>
      </c>
      <c r="AY50" s="6">
        <f t="shared" si="159"/>
        <v>8</v>
      </c>
      <c r="AZ50" s="6">
        <f t="shared" si="160"/>
        <v>12</v>
      </c>
    </row>
    <row r="51" spans="1:52" s="6" customFormat="1" hidden="1">
      <c r="A51" s="35">
        <v>67</v>
      </c>
      <c r="B51" s="2"/>
      <c r="C51" s="23" t="s">
        <v>310</v>
      </c>
      <c r="D51" s="8" t="s">
        <v>43</v>
      </c>
      <c r="E51" s="8" t="s">
        <v>0</v>
      </c>
      <c r="F51" s="8" t="s">
        <v>303</v>
      </c>
      <c r="G51" s="26" t="s">
        <v>12</v>
      </c>
      <c r="H51" s="6">
        <f>ROUNDDOWN(AI51*1.05,0)+INDEX(Sheet2!$B$2:'Sheet2'!$B$5,MATCH(G51,Sheet2!$A$2:'Sheet2'!$A$5,0),0)+34*AR51-ROUNDUP(IF($BA$1=TRUE,AT51,AU51)/10,0)</f>
        <v>493</v>
      </c>
      <c r="I51" s="6">
        <f>ROUNDDOWN(AJ51*1.05,0)+INDEX(Sheet2!$B$2:'Sheet2'!$B$5,MATCH(G51,Sheet2!$A$2:'Sheet2'!$A$5,0),0)+34*AR51-ROUNDUP(IF($BA$1=TRUE,AT51,AU51)/10,0)</f>
        <v>493</v>
      </c>
      <c r="J51" s="45">
        <f t="shared" si="136"/>
        <v>986</v>
      </c>
      <c r="K51" s="41">
        <f>AU51-ROUNDDOWN(AP51/2,0)-ROUNDDOWN(MAX(AO51*1.2,AN51*0.5),0)+INDEX(Sheet2!$C$2:'Sheet2'!$C$5,MATCH(G51,Sheet2!$A$2:'Sheet2'!$A$5,0),0)</f>
        <v>473</v>
      </c>
      <c r="L51" s="23">
        <f t="shared" si="137"/>
        <v>224</v>
      </c>
      <c r="N51" s="27">
        <f>AV51+IF($F51="범선",IF($BE$1=TRUE,INDEX(Sheet2!$H$2:'Sheet2'!$H$45,MATCH(AV51,Sheet2!$G$2:'Sheet2'!$G$45,0),0)),IF($BF$1=TRUE,INDEX(Sheet2!$I$2:'Sheet2'!$I$45,MATCH(AV51,Sheet2!$G$2:'Sheet2'!$G$45,0)),IF($BG$1=TRUE,INDEX(Sheet2!$H$2:'Sheet2'!$H$45,MATCH(AV51,Sheet2!$G$2:'Sheet2'!$G$45,0)),0)))+IF($BC$1=TRUE,2,0)</f>
        <v>6</v>
      </c>
      <c r="O51" s="8">
        <f t="shared" si="138"/>
        <v>9</v>
      </c>
      <c r="P51" s="8">
        <f t="shared" si="139"/>
        <v>12</v>
      </c>
      <c r="Q51" s="26">
        <f t="shared" si="140"/>
        <v>15</v>
      </c>
      <c r="R51" s="8">
        <f>AW51+IF($F51="범선",IF($BE$1=TRUE,INDEX(Sheet2!$H$2:'Sheet2'!$H$45,MATCH(AW51,Sheet2!$G$2:'Sheet2'!$G$45,0),0)),IF($BF$1=TRUE,INDEX(Sheet2!$I$2:'Sheet2'!$I$45,MATCH(AW51,Sheet2!$G$2:'Sheet2'!$G$45,0)),IF($BG$1=TRUE,INDEX(Sheet2!$H$2:'Sheet2'!$H$45,MATCH(AW51,Sheet2!$G$2:'Sheet2'!$G$45,0)),0)))+IF($BC$1=TRUE,2,0)</f>
        <v>7</v>
      </c>
      <c r="S51" s="8">
        <f t="shared" si="141"/>
        <v>10.5</v>
      </c>
      <c r="T51" s="8">
        <f t="shared" si="142"/>
        <v>13.5</v>
      </c>
      <c r="U51" s="26">
        <f t="shared" si="143"/>
        <v>16.5</v>
      </c>
      <c r="V51" s="8">
        <f>AX51+IF($F51="범선",IF($BE$1=TRUE,INDEX(Sheet2!$H$2:'Sheet2'!$H$45,MATCH(AX51,Sheet2!$G$2:'Sheet2'!$G$45,0),0)),IF($BF$1=TRUE,INDEX(Sheet2!$I$2:'Sheet2'!$I$45,MATCH(AX51,Sheet2!$G$2:'Sheet2'!$G$45,0)),IF($BG$1=TRUE,INDEX(Sheet2!$H$2:'Sheet2'!$H$45,MATCH(AX51,Sheet2!$G$2:'Sheet2'!$G$45,0)),0)))+IF($BC$1=TRUE,2,0)</f>
        <v>10</v>
      </c>
      <c r="W51" s="8">
        <f t="shared" si="144"/>
        <v>13.5</v>
      </c>
      <c r="X51" s="8">
        <f t="shared" si="145"/>
        <v>16.5</v>
      </c>
      <c r="Y51" s="26">
        <f t="shared" si="146"/>
        <v>19.5</v>
      </c>
      <c r="Z51" s="8">
        <f>AY51+IF($F51="범선",IF($BE$1=TRUE,INDEX(Sheet2!$H$2:'Sheet2'!$H$45,MATCH(AY51,Sheet2!$G$2:'Sheet2'!$G$45,0),0)),IF($BF$1=TRUE,INDEX(Sheet2!$I$2:'Sheet2'!$I$45,MATCH(AY51,Sheet2!$G$2:'Sheet2'!$G$45,0)),IF($BG$1=TRUE,INDEX(Sheet2!$H$2:'Sheet2'!$H$45,MATCH(AY51,Sheet2!$G$2:'Sheet2'!$G$45,0)),0)))+IF($BC$1=TRUE,2,0)</f>
        <v>14</v>
      </c>
      <c r="AA51" s="8">
        <f t="shared" si="147"/>
        <v>17.5</v>
      </c>
      <c r="AB51" s="8">
        <f t="shared" si="148"/>
        <v>20.5</v>
      </c>
      <c r="AC51" s="26">
        <f t="shared" si="149"/>
        <v>23.5</v>
      </c>
      <c r="AD51" s="8">
        <f>AZ51+IF($F51="범선",IF($BE$1=TRUE,INDEX(Sheet2!$H$2:'Sheet2'!$H$45,MATCH(AZ51,Sheet2!$G$2:'Sheet2'!$G$45,0),0)),IF($BF$1=TRUE,INDEX(Sheet2!$I$2:'Sheet2'!$I$45,MATCH(AZ51,Sheet2!$G$2:'Sheet2'!$G$45,0)),IF($BG$1=TRUE,INDEX(Sheet2!$H$2:'Sheet2'!$H$45,MATCH(AZ51,Sheet2!$G$2:'Sheet2'!$G$45,0)),0)))+IF($BC$1=TRUE,2,0)</f>
        <v>18</v>
      </c>
      <c r="AE51" s="8">
        <f t="shared" si="150"/>
        <v>21.5</v>
      </c>
      <c r="AF51" s="8">
        <f t="shared" si="151"/>
        <v>24.5</v>
      </c>
      <c r="AG51" s="26">
        <f t="shared" si="152"/>
        <v>27.5</v>
      </c>
      <c r="AH51" s="3"/>
      <c r="AI51">
        <v>300</v>
      </c>
      <c r="AJ51">
        <v>300</v>
      </c>
      <c r="AK51">
        <v>15</v>
      </c>
      <c r="AL51">
        <v>14</v>
      </c>
      <c r="AM51">
        <v>40</v>
      </c>
      <c r="AN51">
        <v>80</v>
      </c>
      <c r="AO51">
        <v>28</v>
      </c>
      <c r="AP51">
        <v>72</v>
      </c>
      <c r="AQ51">
        <v>248</v>
      </c>
      <c r="AR51">
        <v>2</v>
      </c>
      <c r="AS51" s="40">
        <f t="shared" si="153"/>
        <v>400</v>
      </c>
      <c r="AT51" s="40">
        <f t="shared" si="154"/>
        <v>300</v>
      </c>
      <c r="AU51" s="40">
        <f t="shared" si="155"/>
        <v>500</v>
      </c>
      <c r="AV51" s="6">
        <f t="shared" si="156"/>
        <v>4</v>
      </c>
      <c r="AW51" s="6">
        <f t="shared" si="157"/>
        <v>5</v>
      </c>
      <c r="AX51" s="6">
        <f t="shared" si="158"/>
        <v>8</v>
      </c>
      <c r="AY51" s="6">
        <f t="shared" si="159"/>
        <v>12</v>
      </c>
      <c r="AZ51" s="6">
        <f t="shared" si="160"/>
        <v>16</v>
      </c>
    </row>
    <row r="52" spans="1:52" s="6" customFormat="1" hidden="1">
      <c r="A52" s="35">
        <v>68</v>
      </c>
      <c r="B52" s="2"/>
      <c r="C52" s="23" t="s">
        <v>311</v>
      </c>
      <c r="D52" s="8" t="s">
        <v>1</v>
      </c>
      <c r="E52" s="8" t="s">
        <v>70</v>
      </c>
      <c r="F52" s="8" t="s">
        <v>303</v>
      </c>
      <c r="G52" s="26" t="s">
        <v>12</v>
      </c>
      <c r="H52" s="6">
        <f>ROUNDDOWN(AI52*1.05,0)+INDEX(Sheet2!$B$2:'Sheet2'!$B$5,MATCH(G52,Sheet2!$A$2:'Sheet2'!$A$5,0),0)+34*AR52-ROUNDUP(IF($BA$1=TRUE,AT52,AU52)/10,0)</f>
        <v>458</v>
      </c>
      <c r="I52" s="6">
        <f>ROUNDDOWN(AJ52*1.05,0)+INDEX(Sheet2!$B$2:'Sheet2'!$B$5,MATCH(G52,Sheet2!$A$2:'Sheet2'!$A$5,0),0)+34*AR52-ROUNDUP(IF($BA$1=TRUE,AT52,AU52)/10,0)</f>
        <v>395</v>
      </c>
      <c r="J52" s="45">
        <f t="shared" si="136"/>
        <v>853</v>
      </c>
      <c r="K52" s="41">
        <f>AU52-ROUNDDOWN(AP52/2,0)-ROUNDDOWN(MAX(AO52*1.2,AN52*0.5),0)+INDEX(Sheet2!$C$2:'Sheet2'!$C$5,MATCH(G52,Sheet2!$A$2:'Sheet2'!$A$5,0),0)</f>
        <v>852</v>
      </c>
      <c r="L52" s="23">
        <f t="shared" si="137"/>
        <v>428</v>
      </c>
      <c r="N52" s="27">
        <f>AV52+IF($F52="범선",IF($BE$1=TRUE,INDEX(Sheet2!$H$2:'Sheet2'!$H$45,MATCH(AV52,Sheet2!$G$2:'Sheet2'!$G$45,0),0)),IF($BF$1=TRUE,INDEX(Sheet2!$I$2:'Sheet2'!$I$45,MATCH(AV52,Sheet2!$G$2:'Sheet2'!$G$45,0)),IF($BG$1=TRUE,INDEX(Sheet2!$H$2:'Sheet2'!$H$45,MATCH(AV52,Sheet2!$G$2:'Sheet2'!$G$45,0)),0)))+IF($BC$1=TRUE,2,0)</f>
        <v>7</v>
      </c>
      <c r="O52" s="8">
        <f t="shared" si="138"/>
        <v>10</v>
      </c>
      <c r="P52" s="8">
        <f t="shared" si="139"/>
        <v>13</v>
      </c>
      <c r="Q52" s="26">
        <f t="shared" si="140"/>
        <v>16</v>
      </c>
      <c r="R52" s="8">
        <f>AW52+IF($F52="범선",IF($BE$1=TRUE,INDEX(Sheet2!$H$2:'Sheet2'!$H$45,MATCH(AW52,Sheet2!$G$2:'Sheet2'!$G$45,0),0)),IF($BF$1=TRUE,INDEX(Sheet2!$I$2:'Sheet2'!$I$45,MATCH(AW52,Sheet2!$G$2:'Sheet2'!$G$45,0)),IF($BG$1=TRUE,INDEX(Sheet2!$H$2:'Sheet2'!$H$45,MATCH(AW52,Sheet2!$G$2:'Sheet2'!$G$45,0)),0)))+IF($BC$1=TRUE,2,0)</f>
        <v>8</v>
      </c>
      <c r="S52" s="8">
        <f t="shared" si="141"/>
        <v>11.5</v>
      </c>
      <c r="T52" s="8">
        <f t="shared" si="142"/>
        <v>14.5</v>
      </c>
      <c r="U52" s="26">
        <f t="shared" si="143"/>
        <v>17.5</v>
      </c>
      <c r="V52" s="8">
        <f>AX52+IF($F52="범선",IF($BE$1=TRUE,INDEX(Sheet2!$H$2:'Sheet2'!$H$45,MATCH(AX52,Sheet2!$G$2:'Sheet2'!$G$45,0),0)),IF($BF$1=TRUE,INDEX(Sheet2!$I$2:'Sheet2'!$I$45,MATCH(AX52,Sheet2!$G$2:'Sheet2'!$G$45,0)),IF($BG$1=TRUE,INDEX(Sheet2!$H$2:'Sheet2'!$H$45,MATCH(AX52,Sheet2!$G$2:'Sheet2'!$G$45,0)),0)))+IF($BC$1=TRUE,2,0)</f>
        <v>11</v>
      </c>
      <c r="W52" s="8">
        <f t="shared" si="144"/>
        <v>14.5</v>
      </c>
      <c r="X52" s="8">
        <f t="shared" si="145"/>
        <v>17.5</v>
      </c>
      <c r="Y52" s="26">
        <f t="shared" si="146"/>
        <v>20.5</v>
      </c>
      <c r="Z52" s="8">
        <f>AY52+IF($F52="범선",IF($BE$1=TRUE,INDEX(Sheet2!$H$2:'Sheet2'!$H$45,MATCH(AY52,Sheet2!$G$2:'Sheet2'!$G$45,0),0)),IF($BF$1=TRUE,INDEX(Sheet2!$I$2:'Sheet2'!$I$45,MATCH(AY52,Sheet2!$G$2:'Sheet2'!$G$45,0)),IF($BG$1=TRUE,INDEX(Sheet2!$H$2:'Sheet2'!$H$45,MATCH(AY52,Sheet2!$G$2:'Sheet2'!$G$45,0)),0)))+IF($BC$1=TRUE,2,0)</f>
        <v>15</v>
      </c>
      <c r="AA52" s="8">
        <f t="shared" si="147"/>
        <v>18.5</v>
      </c>
      <c r="AB52" s="8">
        <f t="shared" si="148"/>
        <v>21.5</v>
      </c>
      <c r="AC52" s="26">
        <f t="shared" si="149"/>
        <v>24.5</v>
      </c>
      <c r="AD52" s="8">
        <f>AZ52+IF($F52="범선",IF($BE$1=TRUE,INDEX(Sheet2!$H$2:'Sheet2'!$H$45,MATCH(AZ52,Sheet2!$G$2:'Sheet2'!$G$45,0),0)),IF($BF$1=TRUE,INDEX(Sheet2!$I$2:'Sheet2'!$I$45,MATCH(AZ52,Sheet2!$G$2:'Sheet2'!$G$45,0)),IF($BG$1=TRUE,INDEX(Sheet2!$H$2:'Sheet2'!$H$45,MATCH(AZ52,Sheet2!$G$2:'Sheet2'!$G$45,0)),0)))+IF($BC$1=TRUE,2,0)</f>
        <v>19</v>
      </c>
      <c r="AE52" s="8">
        <f t="shared" si="150"/>
        <v>22.5</v>
      </c>
      <c r="AF52" s="8">
        <f t="shared" si="151"/>
        <v>25.5</v>
      </c>
      <c r="AG52" s="26">
        <f t="shared" si="152"/>
        <v>28.5</v>
      </c>
      <c r="AH52" s="3"/>
      <c r="AI52">
        <v>260</v>
      </c>
      <c r="AJ52">
        <v>200</v>
      </c>
      <c r="AK52">
        <v>13</v>
      </c>
      <c r="AL52">
        <v>11</v>
      </c>
      <c r="AM52">
        <v>55</v>
      </c>
      <c r="AN52">
        <v>160</v>
      </c>
      <c r="AO52">
        <v>60</v>
      </c>
      <c r="AP52">
        <v>108</v>
      </c>
      <c r="AQ52">
        <v>482</v>
      </c>
      <c r="AR52">
        <v>3</v>
      </c>
      <c r="AS52" s="6">
        <f t="shared" si="153"/>
        <v>750</v>
      </c>
      <c r="AT52" s="6">
        <f t="shared" si="154"/>
        <v>562</v>
      </c>
      <c r="AU52" s="6">
        <f t="shared" si="155"/>
        <v>937</v>
      </c>
      <c r="AV52" s="6">
        <f t="shared" si="156"/>
        <v>5</v>
      </c>
      <c r="AW52" s="6">
        <f t="shared" si="157"/>
        <v>6</v>
      </c>
      <c r="AX52" s="6">
        <f t="shared" si="158"/>
        <v>9</v>
      </c>
      <c r="AY52" s="6">
        <f t="shared" si="159"/>
        <v>13</v>
      </c>
      <c r="AZ52" s="6">
        <f t="shared" si="160"/>
        <v>17</v>
      </c>
    </row>
    <row r="53" spans="1:52" s="6" customFormat="1" hidden="1">
      <c r="A53" s="35">
        <v>69</v>
      </c>
      <c r="B53" s="2" t="s">
        <v>364</v>
      </c>
      <c r="C53" s="23" t="s">
        <v>361</v>
      </c>
      <c r="D53" s="8" t="s">
        <v>1</v>
      </c>
      <c r="E53" s="3" t="s">
        <v>365</v>
      </c>
      <c r="F53" s="8" t="s">
        <v>303</v>
      </c>
      <c r="G53" s="26" t="s">
        <v>12</v>
      </c>
      <c r="H53" s="6">
        <f>ROUNDDOWN(AI53*1.05,0)+INDEX(Sheet2!$B$2:'Sheet2'!$B$5,MATCH(G53,Sheet2!$A$2:'Sheet2'!$A$5,0),0)+34*AR53-ROUNDUP(IF($BA$1=TRUE,AT53,AU53)/10,0)</f>
        <v>378</v>
      </c>
      <c r="I53" s="6">
        <f>ROUNDDOWN(AJ53*1.05,0)+INDEX(Sheet2!$B$2:'Sheet2'!$B$5,MATCH(G53,Sheet2!$A$2:'Sheet2'!$A$5,0),0)+34*AR53-ROUNDUP(IF($BA$1=TRUE,AT53,AU53)/10,0)</f>
        <v>546</v>
      </c>
      <c r="J53" s="45">
        <f t="shared" si="136"/>
        <v>924</v>
      </c>
      <c r="K53" s="41">
        <f>AU53-ROUNDDOWN(AP53/2,0)-ROUNDDOWN(MAX(AO53*1.2,AN53*0.5),0)+INDEX(Sheet2!$C$2:'Sheet2'!$C$5,MATCH(G53,Sheet2!$A$2:'Sheet2'!$A$5,0),0)</f>
        <v>761</v>
      </c>
      <c r="L53" s="23">
        <f t="shared" si="137"/>
        <v>362</v>
      </c>
      <c r="N53" s="27">
        <f>AV53+IF($F53="범선",IF($BE$1=TRUE,INDEX(Sheet2!$H$2:'Sheet2'!$H$45,MATCH(AV53,Sheet2!$G$2:'Sheet2'!$G$45,0),0)),IF($BF$1=TRUE,INDEX(Sheet2!$I$2:'Sheet2'!$I$45,MATCH(AV53,Sheet2!$G$2:'Sheet2'!$G$45,0)),IF($BG$1=TRUE,INDEX(Sheet2!$H$2:'Sheet2'!$H$45,MATCH(AV53,Sheet2!$G$2:'Sheet2'!$G$45,0)),0)))+IF($BC$1=TRUE,2,0)</f>
        <v>6</v>
      </c>
      <c r="O53" s="8">
        <f t="shared" si="138"/>
        <v>9</v>
      </c>
      <c r="P53" s="8">
        <f t="shared" si="139"/>
        <v>12</v>
      </c>
      <c r="Q53" s="26">
        <f t="shared" si="140"/>
        <v>15</v>
      </c>
      <c r="R53" s="8">
        <f>AW53+IF($F53="범선",IF($BE$1=TRUE,INDEX(Sheet2!$H$2:'Sheet2'!$H$45,MATCH(AW53,Sheet2!$G$2:'Sheet2'!$G$45,0),0)),IF($BF$1=TRUE,INDEX(Sheet2!$I$2:'Sheet2'!$I$45,MATCH(AW53,Sheet2!$G$2:'Sheet2'!$G$45,0)),IF($BG$1=TRUE,INDEX(Sheet2!$H$2:'Sheet2'!$H$45,MATCH(AW53,Sheet2!$G$2:'Sheet2'!$G$45,0)),0)))+IF($BC$1=TRUE,2,0)</f>
        <v>7</v>
      </c>
      <c r="S53" s="8">
        <f t="shared" si="141"/>
        <v>10.5</v>
      </c>
      <c r="T53" s="8">
        <f t="shared" si="142"/>
        <v>13.5</v>
      </c>
      <c r="U53" s="26">
        <f t="shared" si="143"/>
        <v>16.5</v>
      </c>
      <c r="V53" s="8">
        <f>AX53+IF($F53="범선",IF($BE$1=TRUE,INDEX(Sheet2!$H$2:'Sheet2'!$H$45,MATCH(AX53,Sheet2!$G$2:'Sheet2'!$G$45,0),0)),IF($BF$1=TRUE,INDEX(Sheet2!$I$2:'Sheet2'!$I$45,MATCH(AX53,Sheet2!$G$2:'Sheet2'!$G$45,0)),IF($BG$1=TRUE,INDEX(Sheet2!$H$2:'Sheet2'!$H$45,MATCH(AX53,Sheet2!$G$2:'Sheet2'!$G$45,0)),0)))+IF($BC$1=TRUE,2,0)</f>
        <v>11</v>
      </c>
      <c r="W53" s="8">
        <f t="shared" si="144"/>
        <v>14.5</v>
      </c>
      <c r="X53" s="8">
        <f t="shared" si="145"/>
        <v>17.5</v>
      </c>
      <c r="Y53" s="26">
        <f t="shared" si="146"/>
        <v>20.5</v>
      </c>
      <c r="Z53" s="8">
        <f>AY53+IF($F53="범선",IF($BE$1=TRUE,INDEX(Sheet2!$H$2:'Sheet2'!$H$45,MATCH(AY53,Sheet2!$G$2:'Sheet2'!$G$45,0),0)),IF($BF$1=TRUE,INDEX(Sheet2!$I$2:'Sheet2'!$I$45,MATCH(AY53,Sheet2!$G$2:'Sheet2'!$G$45,0)),IF($BG$1=TRUE,INDEX(Sheet2!$H$2:'Sheet2'!$H$45,MATCH(AY53,Sheet2!$G$2:'Sheet2'!$G$45,0)),0)))+IF($BC$1=TRUE,2,0)</f>
        <v>15</v>
      </c>
      <c r="AA53" s="8">
        <f t="shared" si="147"/>
        <v>18.5</v>
      </c>
      <c r="AB53" s="8">
        <f t="shared" si="148"/>
        <v>21.5</v>
      </c>
      <c r="AC53" s="26">
        <f t="shared" si="149"/>
        <v>24.5</v>
      </c>
      <c r="AD53" s="8">
        <f>AZ53+IF($F53="범선",IF($BE$1=TRUE,INDEX(Sheet2!$H$2:'Sheet2'!$H$45,MATCH(AZ53,Sheet2!$G$2:'Sheet2'!$G$45,0),0)),IF($BF$1=TRUE,INDEX(Sheet2!$I$2:'Sheet2'!$I$45,MATCH(AZ53,Sheet2!$G$2:'Sheet2'!$G$45,0)),IF($BG$1=TRUE,INDEX(Sheet2!$H$2:'Sheet2'!$H$45,MATCH(AZ53,Sheet2!$G$2:'Sheet2'!$G$45,0)),0)))+IF($BC$1=TRUE,2,0)</f>
        <v>18</v>
      </c>
      <c r="AE53" s="8">
        <f t="shared" si="150"/>
        <v>21.5</v>
      </c>
      <c r="AF53" s="8">
        <f t="shared" si="151"/>
        <v>24.5</v>
      </c>
      <c r="AG53" s="26">
        <f t="shared" si="152"/>
        <v>27.5</v>
      </c>
      <c r="AH53" s="3"/>
      <c r="AI53" s="40">
        <v>180</v>
      </c>
      <c r="AJ53" s="40">
        <v>340</v>
      </c>
      <c r="AK53" s="40">
        <v>12</v>
      </c>
      <c r="AL53" s="40">
        <v>14</v>
      </c>
      <c r="AM53" s="40">
        <v>53</v>
      </c>
      <c r="AN53" s="40">
        <v>200</v>
      </c>
      <c r="AO53" s="40">
        <v>90</v>
      </c>
      <c r="AP53" s="40">
        <v>110</v>
      </c>
      <c r="AQ53" s="40">
        <v>390</v>
      </c>
      <c r="AR53" s="40">
        <v>3</v>
      </c>
      <c r="AS53" s="6">
        <f t="shared" si="153"/>
        <v>700</v>
      </c>
      <c r="AT53" s="6">
        <f t="shared" si="154"/>
        <v>525</v>
      </c>
      <c r="AU53" s="6">
        <f t="shared" si="155"/>
        <v>875</v>
      </c>
      <c r="AV53" s="6">
        <f t="shared" si="156"/>
        <v>4</v>
      </c>
      <c r="AW53" s="6">
        <f t="shared" si="157"/>
        <v>5</v>
      </c>
      <c r="AX53" s="6">
        <f t="shared" si="158"/>
        <v>9</v>
      </c>
      <c r="AY53" s="6">
        <f t="shared" si="159"/>
        <v>13</v>
      </c>
      <c r="AZ53" s="6">
        <f t="shared" si="160"/>
        <v>16</v>
      </c>
    </row>
    <row r="54" spans="1:52" s="6" customFormat="1" hidden="1">
      <c r="A54" s="35">
        <v>70</v>
      </c>
      <c r="B54" s="2" t="s">
        <v>362</v>
      </c>
      <c r="C54" s="23" t="s">
        <v>361</v>
      </c>
      <c r="D54" s="8" t="s">
        <v>1</v>
      </c>
      <c r="E54" s="3" t="s">
        <v>70</v>
      </c>
      <c r="F54" s="8" t="s">
        <v>303</v>
      </c>
      <c r="G54" s="26" t="s">
        <v>12</v>
      </c>
      <c r="H54" s="6">
        <f>ROUNDDOWN(AI54*1.05,0)+INDEX(Sheet2!$B$2:'Sheet2'!$B$5,MATCH(G54,Sheet2!$A$2:'Sheet2'!$A$5,0),0)+34*AR54-ROUNDUP(IF($BA$1=TRUE,AT54,AU54)/10,0)</f>
        <v>309</v>
      </c>
      <c r="I54" s="6">
        <f>ROUNDDOWN(AJ54*1.05,0)+INDEX(Sheet2!$B$2:'Sheet2'!$B$5,MATCH(G54,Sheet2!$A$2:'Sheet2'!$A$5,0),0)+34*AR54-ROUNDUP(IF($BA$1=TRUE,AT54,AU54)/10,0)</f>
        <v>445</v>
      </c>
      <c r="J54" s="45">
        <f t="shared" si="136"/>
        <v>754</v>
      </c>
      <c r="K54" s="41">
        <f>AU54-ROUNDDOWN(AP54/2,0)-ROUNDDOWN(MAX(AO54*1.2,AN54*0.5),0)+INDEX(Sheet2!$C$2:'Sheet2'!$C$5,MATCH(G54,Sheet2!$A$2:'Sheet2'!$A$5,0),0)</f>
        <v>850</v>
      </c>
      <c r="L54" s="23">
        <f t="shared" si="137"/>
        <v>431</v>
      </c>
      <c r="N54" s="27">
        <f>AV54+IF($F54="범선",IF($BE$1=TRUE,INDEX(Sheet2!$H$2:'Sheet2'!$H$45,MATCH(AV54,Sheet2!$G$2:'Sheet2'!$G$45,0),0)),IF($BF$1=TRUE,INDEX(Sheet2!$I$2:'Sheet2'!$I$45,MATCH(AV54,Sheet2!$G$2:'Sheet2'!$G$45,0)),IF($BG$1=TRUE,INDEX(Sheet2!$H$2:'Sheet2'!$H$45,MATCH(AV54,Sheet2!$G$2:'Sheet2'!$G$45,0)),0)))+IF($BC$1=TRUE,2,0)</f>
        <v>5</v>
      </c>
      <c r="O54" s="8">
        <f t="shared" si="138"/>
        <v>8</v>
      </c>
      <c r="P54" s="8">
        <f t="shared" si="139"/>
        <v>11</v>
      </c>
      <c r="Q54" s="26">
        <f t="shared" si="140"/>
        <v>14</v>
      </c>
      <c r="R54" s="8">
        <f>AW54+IF($F54="범선",IF($BE$1=TRUE,INDEX(Sheet2!$H$2:'Sheet2'!$H$45,MATCH(AW54,Sheet2!$G$2:'Sheet2'!$G$45,0),0)),IF($BF$1=TRUE,INDEX(Sheet2!$I$2:'Sheet2'!$I$45,MATCH(AW54,Sheet2!$G$2:'Sheet2'!$G$45,0)),IF($BG$1=TRUE,INDEX(Sheet2!$H$2:'Sheet2'!$H$45,MATCH(AW54,Sheet2!$G$2:'Sheet2'!$G$45,0)),0)))+IF($BC$1=TRUE,2,0)</f>
        <v>6</v>
      </c>
      <c r="S54" s="8">
        <f t="shared" si="141"/>
        <v>9.5</v>
      </c>
      <c r="T54" s="8">
        <f t="shared" si="142"/>
        <v>12.5</v>
      </c>
      <c r="U54" s="26">
        <f t="shared" si="143"/>
        <v>15.5</v>
      </c>
      <c r="V54" s="8">
        <f>AX54+IF($F54="범선",IF($BE$1=TRUE,INDEX(Sheet2!$H$2:'Sheet2'!$H$45,MATCH(AX54,Sheet2!$G$2:'Sheet2'!$G$45,0),0)),IF($BF$1=TRUE,INDEX(Sheet2!$I$2:'Sheet2'!$I$45,MATCH(AX54,Sheet2!$G$2:'Sheet2'!$G$45,0)),IF($BG$1=TRUE,INDEX(Sheet2!$H$2:'Sheet2'!$H$45,MATCH(AX54,Sheet2!$G$2:'Sheet2'!$G$45,0)),0)))+IF($BC$1=TRUE,2,0)</f>
        <v>9</v>
      </c>
      <c r="W54" s="8">
        <f t="shared" si="144"/>
        <v>12.5</v>
      </c>
      <c r="X54" s="8">
        <f t="shared" si="145"/>
        <v>15.5</v>
      </c>
      <c r="Y54" s="26">
        <f t="shared" si="146"/>
        <v>18.5</v>
      </c>
      <c r="Z54" s="8">
        <f>AY54+IF($F54="범선",IF($BE$1=TRUE,INDEX(Sheet2!$H$2:'Sheet2'!$H$45,MATCH(AY54,Sheet2!$G$2:'Sheet2'!$G$45,0),0)),IF($BF$1=TRUE,INDEX(Sheet2!$I$2:'Sheet2'!$I$45,MATCH(AY54,Sheet2!$G$2:'Sheet2'!$G$45,0)),IF($BG$1=TRUE,INDEX(Sheet2!$H$2:'Sheet2'!$H$45,MATCH(AY54,Sheet2!$G$2:'Sheet2'!$G$45,0)),0)))+IF($BC$1=TRUE,2,0)</f>
        <v>13</v>
      </c>
      <c r="AA54" s="8">
        <f t="shared" si="147"/>
        <v>16.5</v>
      </c>
      <c r="AB54" s="8">
        <f t="shared" si="148"/>
        <v>19.5</v>
      </c>
      <c r="AC54" s="26">
        <f t="shared" si="149"/>
        <v>22.5</v>
      </c>
      <c r="AD54" s="8">
        <f>AZ54+IF($F54="범선",IF($BE$1=TRUE,INDEX(Sheet2!$H$2:'Sheet2'!$H$45,MATCH(AZ54,Sheet2!$G$2:'Sheet2'!$G$45,0),0)),IF($BF$1=TRUE,INDEX(Sheet2!$I$2:'Sheet2'!$I$45,MATCH(AZ54,Sheet2!$G$2:'Sheet2'!$G$45,0)),IF($BG$1=TRUE,INDEX(Sheet2!$H$2:'Sheet2'!$H$45,MATCH(AZ54,Sheet2!$G$2:'Sheet2'!$G$45,0)),0)))+IF($BC$1=TRUE,2,0)</f>
        <v>17</v>
      </c>
      <c r="AE54" s="8">
        <f t="shared" si="150"/>
        <v>20.5</v>
      </c>
      <c r="AF54" s="8">
        <f t="shared" si="151"/>
        <v>23.5</v>
      </c>
      <c r="AG54" s="26">
        <f t="shared" si="152"/>
        <v>26.5</v>
      </c>
      <c r="AH54" s="3"/>
      <c r="AI54" s="40">
        <v>118</v>
      </c>
      <c r="AJ54" s="40">
        <v>247</v>
      </c>
      <c r="AK54" s="40">
        <v>9</v>
      </c>
      <c r="AL54" s="40">
        <v>8</v>
      </c>
      <c r="AM54" s="40">
        <v>45</v>
      </c>
      <c r="AN54" s="40">
        <v>136</v>
      </c>
      <c r="AO54" s="40">
        <v>62</v>
      </c>
      <c r="AP54" s="40">
        <v>100</v>
      </c>
      <c r="AQ54" s="40">
        <v>504</v>
      </c>
      <c r="AR54" s="40">
        <v>3</v>
      </c>
      <c r="AS54" s="6">
        <f t="shared" si="153"/>
        <v>740</v>
      </c>
      <c r="AT54" s="6">
        <f t="shared" si="154"/>
        <v>555</v>
      </c>
      <c r="AU54" s="6">
        <f t="shared" si="155"/>
        <v>925</v>
      </c>
      <c r="AV54" s="6">
        <f t="shared" si="156"/>
        <v>3</v>
      </c>
      <c r="AW54" s="6">
        <f t="shared" si="157"/>
        <v>4</v>
      </c>
      <c r="AX54" s="6">
        <f t="shared" si="158"/>
        <v>7</v>
      </c>
      <c r="AY54" s="6">
        <f t="shared" si="159"/>
        <v>11</v>
      </c>
      <c r="AZ54" s="6">
        <f t="shared" si="160"/>
        <v>15</v>
      </c>
    </row>
    <row r="55" spans="1:52" s="6" customFormat="1" hidden="1">
      <c r="A55" s="35">
        <v>71</v>
      </c>
      <c r="B55" s="2"/>
      <c r="C55" s="23" t="s">
        <v>361</v>
      </c>
      <c r="D55" s="8" t="s">
        <v>43</v>
      </c>
      <c r="E55" s="3" t="s">
        <v>70</v>
      </c>
      <c r="F55" s="8" t="s">
        <v>303</v>
      </c>
      <c r="G55" s="26" t="s">
        <v>12</v>
      </c>
      <c r="H55" s="6">
        <f>ROUNDDOWN(AI55*1.05,0)+INDEX(Sheet2!$B$2:'Sheet2'!$B$5,MATCH(G55,Sheet2!$A$2:'Sheet2'!$A$5,0),0)+34*AR55-ROUNDUP(IF($BA$1=TRUE,AT55,AU55)/10,0)</f>
        <v>301</v>
      </c>
      <c r="I55" s="6">
        <f>ROUNDDOWN(AJ55*1.05,0)+INDEX(Sheet2!$B$2:'Sheet2'!$B$5,MATCH(G55,Sheet2!$A$2:'Sheet2'!$A$5,0),0)+34*AR55-ROUNDUP(IF($BA$1=TRUE,AT55,AU55)/10,0)</f>
        <v>453</v>
      </c>
      <c r="J55" s="45">
        <f t="shared" si="136"/>
        <v>754</v>
      </c>
      <c r="K55" s="41">
        <f>AU55-ROUNDDOWN(AP55/2,0)-ROUNDDOWN(MAX(AO55*1.2,AN55*0.5),0)+INDEX(Sheet2!$C$2:'Sheet2'!$C$5,MATCH(G55,Sheet2!$A$2:'Sheet2'!$A$5,0),0)</f>
        <v>850</v>
      </c>
      <c r="L55" s="23">
        <f t="shared" si="137"/>
        <v>431</v>
      </c>
      <c r="N55" s="27">
        <f>AV55+IF($F55="범선",IF($BE$1=TRUE,INDEX(Sheet2!$H$2:'Sheet2'!$H$45,MATCH(AV55,Sheet2!$G$2:'Sheet2'!$G$45,0),0)),IF($BF$1=TRUE,INDEX(Sheet2!$I$2:'Sheet2'!$I$45,MATCH(AV55,Sheet2!$G$2:'Sheet2'!$G$45,0)),IF($BG$1=TRUE,INDEX(Sheet2!$H$2:'Sheet2'!$H$45,MATCH(AV55,Sheet2!$G$2:'Sheet2'!$G$45,0)),0)))+IF($BC$1=TRUE,2,0)</f>
        <v>4</v>
      </c>
      <c r="O55" s="8">
        <f t="shared" si="138"/>
        <v>7</v>
      </c>
      <c r="P55" s="8">
        <f t="shared" si="139"/>
        <v>10</v>
      </c>
      <c r="Q55" s="26">
        <f t="shared" si="140"/>
        <v>13</v>
      </c>
      <c r="R55" s="8">
        <f>AW55+IF($F55="범선",IF($BE$1=TRUE,INDEX(Sheet2!$H$2:'Sheet2'!$H$45,MATCH(AW55,Sheet2!$G$2:'Sheet2'!$G$45,0),0)),IF($BF$1=TRUE,INDEX(Sheet2!$I$2:'Sheet2'!$I$45,MATCH(AW55,Sheet2!$G$2:'Sheet2'!$G$45,0)),IF($BG$1=TRUE,INDEX(Sheet2!$H$2:'Sheet2'!$H$45,MATCH(AW55,Sheet2!$G$2:'Sheet2'!$G$45,0)),0)))+IF($BC$1=TRUE,2,0)</f>
        <v>5</v>
      </c>
      <c r="S55" s="8">
        <f t="shared" si="141"/>
        <v>8.5</v>
      </c>
      <c r="T55" s="8">
        <f t="shared" si="142"/>
        <v>11.5</v>
      </c>
      <c r="U55" s="26">
        <f t="shared" si="143"/>
        <v>14.5</v>
      </c>
      <c r="V55" s="8">
        <f>AX55+IF($F55="범선",IF($BE$1=TRUE,INDEX(Sheet2!$H$2:'Sheet2'!$H$45,MATCH(AX55,Sheet2!$G$2:'Sheet2'!$G$45,0),0)),IF($BF$1=TRUE,INDEX(Sheet2!$I$2:'Sheet2'!$I$45,MATCH(AX55,Sheet2!$G$2:'Sheet2'!$G$45,0)),IF($BG$1=TRUE,INDEX(Sheet2!$H$2:'Sheet2'!$H$45,MATCH(AX55,Sheet2!$G$2:'Sheet2'!$G$45,0)),0)))+IF($BC$1=TRUE,2,0)</f>
        <v>9</v>
      </c>
      <c r="W55" s="8">
        <f t="shared" si="144"/>
        <v>12.5</v>
      </c>
      <c r="X55" s="8">
        <f t="shared" si="145"/>
        <v>15.5</v>
      </c>
      <c r="Y55" s="26">
        <f t="shared" si="146"/>
        <v>18.5</v>
      </c>
      <c r="Z55" s="8">
        <f>AY55+IF($F55="범선",IF($BE$1=TRUE,INDEX(Sheet2!$H$2:'Sheet2'!$H$45,MATCH(AY55,Sheet2!$G$2:'Sheet2'!$G$45,0),0)),IF($BF$1=TRUE,INDEX(Sheet2!$I$2:'Sheet2'!$I$45,MATCH(AY55,Sheet2!$G$2:'Sheet2'!$G$45,0)),IF($BG$1=TRUE,INDEX(Sheet2!$H$2:'Sheet2'!$H$45,MATCH(AY55,Sheet2!$G$2:'Sheet2'!$G$45,0)),0)))+IF($BC$1=TRUE,2,0)</f>
        <v>12</v>
      </c>
      <c r="AA55" s="8">
        <f t="shared" si="147"/>
        <v>15.5</v>
      </c>
      <c r="AB55" s="8">
        <f t="shared" si="148"/>
        <v>18.5</v>
      </c>
      <c r="AC55" s="26">
        <f t="shared" si="149"/>
        <v>21.5</v>
      </c>
      <c r="AD55" s="8">
        <f>AZ55+IF($F55="범선",IF($BE$1=TRUE,INDEX(Sheet2!$H$2:'Sheet2'!$H$45,MATCH(AZ55,Sheet2!$G$2:'Sheet2'!$G$45,0),0)),IF($BF$1=TRUE,INDEX(Sheet2!$I$2:'Sheet2'!$I$45,MATCH(AZ55,Sheet2!$G$2:'Sheet2'!$G$45,0)),IF($BG$1=TRUE,INDEX(Sheet2!$H$2:'Sheet2'!$H$45,MATCH(AZ55,Sheet2!$G$2:'Sheet2'!$G$45,0)),0)))+IF($BC$1=TRUE,2,0)</f>
        <v>16</v>
      </c>
      <c r="AE55" s="8">
        <f t="shared" si="150"/>
        <v>19.5</v>
      </c>
      <c r="AF55" s="8">
        <f t="shared" si="151"/>
        <v>22.5</v>
      </c>
      <c r="AG55" s="26">
        <f t="shared" si="152"/>
        <v>25.5</v>
      </c>
      <c r="AH55" s="3"/>
      <c r="AI55" s="40">
        <v>110</v>
      </c>
      <c r="AJ55" s="40">
        <v>255</v>
      </c>
      <c r="AK55" s="40">
        <v>8</v>
      </c>
      <c r="AL55" s="40">
        <v>7</v>
      </c>
      <c r="AM55" s="40">
        <v>42</v>
      </c>
      <c r="AN55" s="40">
        <v>136</v>
      </c>
      <c r="AO55" s="40">
        <v>62</v>
      </c>
      <c r="AP55" s="40">
        <v>100</v>
      </c>
      <c r="AQ55" s="40">
        <v>504</v>
      </c>
      <c r="AR55" s="40">
        <v>3</v>
      </c>
      <c r="AS55" s="40">
        <f t="shared" si="153"/>
        <v>740</v>
      </c>
      <c r="AT55" s="40">
        <f t="shared" si="154"/>
        <v>555</v>
      </c>
      <c r="AU55" s="40">
        <f t="shared" si="155"/>
        <v>925</v>
      </c>
      <c r="AV55" s="6">
        <f t="shared" si="156"/>
        <v>2</v>
      </c>
      <c r="AW55" s="6">
        <f t="shared" si="157"/>
        <v>3</v>
      </c>
      <c r="AX55" s="6">
        <f t="shared" si="158"/>
        <v>7</v>
      </c>
      <c r="AY55" s="6">
        <f t="shared" si="159"/>
        <v>10</v>
      </c>
      <c r="AZ55" s="6">
        <f t="shared" si="160"/>
        <v>14</v>
      </c>
    </row>
    <row r="56" spans="1:52" s="6" customFormat="1" hidden="1">
      <c r="A56" s="35">
        <v>72</v>
      </c>
      <c r="B56" s="2" t="s">
        <v>354</v>
      </c>
      <c r="C56" s="23" t="s">
        <v>361</v>
      </c>
      <c r="D56" s="8" t="s">
        <v>1</v>
      </c>
      <c r="E56" s="3" t="s">
        <v>70</v>
      </c>
      <c r="F56" s="8" t="s">
        <v>303</v>
      </c>
      <c r="G56" s="26" t="s">
        <v>12</v>
      </c>
      <c r="H56" s="6">
        <f>ROUNDDOWN(AI56*1.05,0)+INDEX(Sheet2!$B$2:'Sheet2'!$B$5,MATCH(G56,Sheet2!$A$2:'Sheet2'!$A$5,0),0)+34*AR56-ROUNDUP(IF($BA$1=TRUE,AT56,AU56)/10,0)</f>
        <v>310</v>
      </c>
      <c r="I56" s="6">
        <f>ROUNDDOWN(AJ56*1.05,0)+INDEX(Sheet2!$B$2:'Sheet2'!$B$5,MATCH(G56,Sheet2!$A$2:'Sheet2'!$A$5,0),0)+34*AR56-ROUNDUP(IF($BA$1=TRUE,AT56,AU56)/10,0)</f>
        <v>450</v>
      </c>
      <c r="J56" s="45">
        <f t="shared" si="136"/>
        <v>760</v>
      </c>
      <c r="K56" s="41">
        <f>AU56-ROUNDDOWN(AP56/2,0)-ROUNDDOWN(MAX(AO56*1.2,AN56*0.5),0)+INDEX(Sheet2!$C$2:'Sheet2'!$C$5,MATCH(G56,Sheet2!$A$2:'Sheet2'!$A$5,0),0)</f>
        <v>842</v>
      </c>
      <c r="L56" s="23">
        <f t="shared" si="137"/>
        <v>426</v>
      </c>
      <c r="N56" s="27">
        <f>AV56+IF($F56="범선",IF($BE$1=TRUE,INDEX(Sheet2!$H$2:'Sheet2'!$H$45,MATCH(AV56,Sheet2!$G$2:'Sheet2'!$G$45,0),0)),IF($BF$1=TRUE,INDEX(Sheet2!$I$2:'Sheet2'!$I$45,MATCH(AV56,Sheet2!$G$2:'Sheet2'!$G$45,0)),IF($BG$1=TRUE,INDEX(Sheet2!$H$2:'Sheet2'!$H$45,MATCH(AV56,Sheet2!$G$2:'Sheet2'!$G$45,0)),0)))+IF($BC$1=TRUE,2,0)</f>
        <v>4</v>
      </c>
      <c r="O56" s="8">
        <f t="shared" si="138"/>
        <v>7</v>
      </c>
      <c r="P56" s="8">
        <f t="shared" si="139"/>
        <v>10</v>
      </c>
      <c r="Q56" s="26">
        <f t="shared" si="140"/>
        <v>13</v>
      </c>
      <c r="R56" s="8">
        <f>AW56+IF($F56="범선",IF($BE$1=TRUE,INDEX(Sheet2!$H$2:'Sheet2'!$H$45,MATCH(AW56,Sheet2!$G$2:'Sheet2'!$G$45,0),0)),IF($BF$1=TRUE,INDEX(Sheet2!$I$2:'Sheet2'!$I$45,MATCH(AW56,Sheet2!$G$2:'Sheet2'!$G$45,0)),IF($BG$1=TRUE,INDEX(Sheet2!$H$2:'Sheet2'!$H$45,MATCH(AW56,Sheet2!$G$2:'Sheet2'!$G$45,0)),0)))+IF($BC$1=TRUE,2,0)</f>
        <v>5</v>
      </c>
      <c r="S56" s="8">
        <f t="shared" si="141"/>
        <v>8.5</v>
      </c>
      <c r="T56" s="8">
        <f t="shared" si="142"/>
        <v>11.5</v>
      </c>
      <c r="U56" s="26">
        <f t="shared" si="143"/>
        <v>14.5</v>
      </c>
      <c r="V56" s="8">
        <f>AX56+IF($F56="범선",IF($BE$1=TRUE,INDEX(Sheet2!$H$2:'Sheet2'!$H$45,MATCH(AX56,Sheet2!$G$2:'Sheet2'!$G$45,0),0)),IF($BF$1=TRUE,INDEX(Sheet2!$I$2:'Sheet2'!$I$45,MATCH(AX56,Sheet2!$G$2:'Sheet2'!$G$45,0)),IF($BG$1=TRUE,INDEX(Sheet2!$H$2:'Sheet2'!$H$45,MATCH(AX56,Sheet2!$G$2:'Sheet2'!$G$45,0)),0)))+IF($BC$1=TRUE,2,0)</f>
        <v>9</v>
      </c>
      <c r="W56" s="8">
        <f t="shared" si="144"/>
        <v>12.5</v>
      </c>
      <c r="X56" s="8">
        <f t="shared" si="145"/>
        <v>15.5</v>
      </c>
      <c r="Y56" s="26">
        <f t="shared" si="146"/>
        <v>18.5</v>
      </c>
      <c r="Z56" s="8">
        <f>AY56+IF($F56="범선",IF($BE$1=TRUE,INDEX(Sheet2!$H$2:'Sheet2'!$H$45,MATCH(AY56,Sheet2!$G$2:'Sheet2'!$G$45,0),0)),IF($BF$1=TRUE,INDEX(Sheet2!$I$2:'Sheet2'!$I$45,MATCH(AY56,Sheet2!$G$2:'Sheet2'!$G$45,0)),IF($BG$1=TRUE,INDEX(Sheet2!$H$2:'Sheet2'!$H$45,MATCH(AY56,Sheet2!$G$2:'Sheet2'!$G$45,0)),0)))+IF($BC$1=TRUE,2,0)</f>
        <v>13</v>
      </c>
      <c r="AA56" s="8">
        <f t="shared" si="147"/>
        <v>16.5</v>
      </c>
      <c r="AB56" s="8">
        <f t="shared" si="148"/>
        <v>19.5</v>
      </c>
      <c r="AC56" s="26">
        <f t="shared" si="149"/>
        <v>22.5</v>
      </c>
      <c r="AD56" s="8">
        <f>AZ56+IF($F56="범선",IF($BE$1=TRUE,INDEX(Sheet2!$H$2:'Sheet2'!$H$45,MATCH(AZ56,Sheet2!$G$2:'Sheet2'!$G$45,0),0)),IF($BF$1=TRUE,INDEX(Sheet2!$I$2:'Sheet2'!$I$45,MATCH(AZ56,Sheet2!$G$2:'Sheet2'!$G$45,0)),IF($BG$1=TRUE,INDEX(Sheet2!$H$2:'Sheet2'!$H$45,MATCH(AZ56,Sheet2!$G$2:'Sheet2'!$G$45,0)),0)))+IF($BC$1=TRUE,2,0)</f>
        <v>16</v>
      </c>
      <c r="AE56" s="8">
        <f t="shared" si="150"/>
        <v>19.5</v>
      </c>
      <c r="AF56" s="8">
        <f t="shared" si="151"/>
        <v>22.5</v>
      </c>
      <c r="AG56" s="26">
        <f t="shared" si="152"/>
        <v>25.5</v>
      </c>
      <c r="AH56" s="3"/>
      <c r="AI56" s="40">
        <v>118</v>
      </c>
      <c r="AJ56" s="40">
        <v>251</v>
      </c>
      <c r="AK56" s="40">
        <v>10</v>
      </c>
      <c r="AL56" s="40">
        <v>8</v>
      </c>
      <c r="AM56" s="40">
        <v>43</v>
      </c>
      <c r="AN56" s="40">
        <v>130</v>
      </c>
      <c r="AO56" s="40">
        <v>62</v>
      </c>
      <c r="AP56" s="40">
        <v>100</v>
      </c>
      <c r="AQ56" s="40">
        <v>504</v>
      </c>
      <c r="AR56" s="40">
        <v>3</v>
      </c>
      <c r="AS56" s="6">
        <f t="shared" si="153"/>
        <v>734</v>
      </c>
      <c r="AT56" s="6">
        <f t="shared" si="154"/>
        <v>550</v>
      </c>
      <c r="AU56" s="6">
        <f t="shared" si="155"/>
        <v>917</v>
      </c>
      <c r="AV56" s="6">
        <f t="shared" si="156"/>
        <v>2</v>
      </c>
      <c r="AW56" s="6">
        <f t="shared" si="157"/>
        <v>3</v>
      </c>
      <c r="AX56" s="6">
        <f t="shared" si="158"/>
        <v>7</v>
      </c>
      <c r="AY56" s="6">
        <f t="shared" si="159"/>
        <v>11</v>
      </c>
      <c r="AZ56" s="6">
        <f t="shared" si="160"/>
        <v>14</v>
      </c>
    </row>
    <row r="57" spans="1:52" s="6" customFormat="1" hidden="1">
      <c r="A57" s="35">
        <v>73</v>
      </c>
      <c r="B57" s="2" t="s">
        <v>363</v>
      </c>
      <c r="C57" s="23" t="s">
        <v>361</v>
      </c>
      <c r="D57" s="8" t="s">
        <v>1</v>
      </c>
      <c r="E57" s="3" t="s">
        <v>70</v>
      </c>
      <c r="F57" s="8" t="s">
        <v>303</v>
      </c>
      <c r="G57" s="26" t="s">
        <v>12</v>
      </c>
      <c r="H57" s="6">
        <f>ROUNDDOWN(AI57*1.05,0)+INDEX(Sheet2!$B$2:'Sheet2'!$B$5,MATCH(G57,Sheet2!$A$2:'Sheet2'!$A$5,0),0)+34*AR57-ROUNDUP(IF($BA$1=TRUE,AT57,AU57)/10,0)</f>
        <v>320</v>
      </c>
      <c r="I57" s="6">
        <f>ROUNDDOWN(AJ57*1.05,0)+INDEX(Sheet2!$B$2:'Sheet2'!$B$5,MATCH(G57,Sheet2!$A$2:'Sheet2'!$A$5,0),0)+34*AR57-ROUNDUP(IF($BA$1=TRUE,AT57,AU57)/10,0)</f>
        <v>454</v>
      </c>
      <c r="J57" s="45">
        <f t="shared" si="136"/>
        <v>774</v>
      </c>
      <c r="K57" s="41">
        <f>AU57-ROUNDDOWN(AP57/2,0)-ROUNDDOWN(MAX(AO57*1.2,AN57*0.5),0)+INDEX(Sheet2!$C$2:'Sheet2'!$C$5,MATCH(G57,Sheet2!$A$2:'Sheet2'!$A$5,0),0)</f>
        <v>850</v>
      </c>
      <c r="L57" s="23">
        <f t="shared" si="137"/>
        <v>431</v>
      </c>
      <c r="N57" s="27">
        <f>AV57+IF($F57="범선",IF($BE$1=TRUE,INDEX(Sheet2!$H$2:'Sheet2'!$H$45,MATCH(AV57,Sheet2!$G$2:'Sheet2'!$G$45,0),0)),IF($BF$1=TRUE,INDEX(Sheet2!$I$2:'Sheet2'!$I$45,MATCH(AV57,Sheet2!$G$2:'Sheet2'!$G$45,0)),IF($BG$1=TRUE,INDEX(Sheet2!$H$2:'Sheet2'!$H$45,MATCH(AV57,Sheet2!$G$2:'Sheet2'!$G$45,0)),0)))+IF($BC$1=TRUE,2,0)</f>
        <v>4</v>
      </c>
      <c r="O57" s="8">
        <f t="shared" si="138"/>
        <v>7</v>
      </c>
      <c r="P57" s="8">
        <f t="shared" si="139"/>
        <v>10</v>
      </c>
      <c r="Q57" s="26">
        <f t="shared" si="140"/>
        <v>13</v>
      </c>
      <c r="R57" s="8">
        <f>AW57+IF($F57="범선",IF($BE$1=TRUE,INDEX(Sheet2!$H$2:'Sheet2'!$H$45,MATCH(AW57,Sheet2!$G$2:'Sheet2'!$G$45,0),0)),IF($BF$1=TRUE,INDEX(Sheet2!$I$2:'Sheet2'!$I$45,MATCH(AW57,Sheet2!$G$2:'Sheet2'!$G$45,0)),IF($BG$1=TRUE,INDEX(Sheet2!$H$2:'Sheet2'!$H$45,MATCH(AW57,Sheet2!$G$2:'Sheet2'!$G$45,0)),0)))+IF($BC$1=TRUE,2,0)</f>
        <v>6</v>
      </c>
      <c r="S57" s="8">
        <f t="shared" si="141"/>
        <v>9.5</v>
      </c>
      <c r="T57" s="8">
        <f t="shared" si="142"/>
        <v>12.5</v>
      </c>
      <c r="U57" s="26">
        <f t="shared" si="143"/>
        <v>15.5</v>
      </c>
      <c r="V57" s="8">
        <f>AX57+IF($F57="범선",IF($BE$1=TRUE,INDEX(Sheet2!$H$2:'Sheet2'!$H$45,MATCH(AX57,Sheet2!$G$2:'Sheet2'!$G$45,0),0)),IF($BF$1=TRUE,INDEX(Sheet2!$I$2:'Sheet2'!$I$45,MATCH(AX57,Sheet2!$G$2:'Sheet2'!$G$45,0)),IF($BG$1=TRUE,INDEX(Sheet2!$H$2:'Sheet2'!$H$45,MATCH(AX57,Sheet2!$G$2:'Sheet2'!$G$45,0)),0)))+IF($BC$1=TRUE,2,0)</f>
        <v>9</v>
      </c>
      <c r="W57" s="8">
        <f t="shared" si="144"/>
        <v>12.5</v>
      </c>
      <c r="X57" s="8">
        <f t="shared" si="145"/>
        <v>15.5</v>
      </c>
      <c r="Y57" s="26">
        <f t="shared" si="146"/>
        <v>18.5</v>
      </c>
      <c r="Z57" s="8">
        <f>AY57+IF($F57="범선",IF($BE$1=TRUE,INDEX(Sheet2!$H$2:'Sheet2'!$H$45,MATCH(AY57,Sheet2!$G$2:'Sheet2'!$G$45,0),0)),IF($BF$1=TRUE,INDEX(Sheet2!$I$2:'Sheet2'!$I$45,MATCH(AY57,Sheet2!$G$2:'Sheet2'!$G$45,0)),IF($BG$1=TRUE,INDEX(Sheet2!$H$2:'Sheet2'!$H$45,MATCH(AY57,Sheet2!$G$2:'Sheet2'!$G$45,0)),0)))+IF($BC$1=TRUE,2,0)</f>
        <v>13</v>
      </c>
      <c r="AA57" s="8">
        <f t="shared" si="147"/>
        <v>16.5</v>
      </c>
      <c r="AB57" s="8">
        <f t="shared" si="148"/>
        <v>19.5</v>
      </c>
      <c r="AC57" s="26">
        <f t="shared" si="149"/>
        <v>22.5</v>
      </c>
      <c r="AD57" s="8">
        <f>AZ57+IF($F57="범선",IF($BE$1=TRUE,INDEX(Sheet2!$H$2:'Sheet2'!$H$45,MATCH(AZ57,Sheet2!$G$2:'Sheet2'!$G$45,0),0)),IF($BF$1=TRUE,INDEX(Sheet2!$I$2:'Sheet2'!$I$45,MATCH(AZ57,Sheet2!$G$2:'Sheet2'!$G$45,0)),IF($BG$1=TRUE,INDEX(Sheet2!$H$2:'Sheet2'!$H$45,MATCH(AZ57,Sheet2!$G$2:'Sheet2'!$G$45,0)),0)))+IF($BC$1=TRUE,2,0)</f>
        <v>16</v>
      </c>
      <c r="AE57" s="8">
        <f t="shared" si="150"/>
        <v>19.5</v>
      </c>
      <c r="AF57" s="8">
        <f t="shared" si="151"/>
        <v>22.5</v>
      </c>
      <c r="AG57" s="26">
        <f t="shared" si="152"/>
        <v>25.5</v>
      </c>
      <c r="AH57" s="3"/>
      <c r="AI57" s="40">
        <v>128</v>
      </c>
      <c r="AJ57" s="40">
        <v>256</v>
      </c>
      <c r="AK57" s="40">
        <v>9</v>
      </c>
      <c r="AL57" s="40">
        <v>9</v>
      </c>
      <c r="AM57" s="40">
        <v>44</v>
      </c>
      <c r="AN57" s="40">
        <v>136</v>
      </c>
      <c r="AO57" s="40">
        <v>62</v>
      </c>
      <c r="AP57" s="40">
        <v>100</v>
      </c>
      <c r="AQ57" s="40">
        <v>504</v>
      </c>
      <c r="AR57" s="40">
        <v>3</v>
      </c>
      <c r="AS57" s="40">
        <f t="shared" si="153"/>
        <v>740</v>
      </c>
      <c r="AT57" s="40">
        <f t="shared" si="154"/>
        <v>555</v>
      </c>
      <c r="AU57" s="40">
        <f t="shared" si="155"/>
        <v>925</v>
      </c>
      <c r="AV57" s="6">
        <f t="shared" si="156"/>
        <v>2</v>
      </c>
      <c r="AW57" s="6">
        <f t="shared" si="157"/>
        <v>4</v>
      </c>
      <c r="AX57" s="6">
        <f t="shared" si="158"/>
        <v>7</v>
      </c>
      <c r="AY57" s="6">
        <f t="shared" si="159"/>
        <v>11</v>
      </c>
      <c r="AZ57" s="6">
        <f t="shared" si="160"/>
        <v>14</v>
      </c>
    </row>
    <row r="58" spans="1:52" s="6" customFormat="1" hidden="1">
      <c r="A58" s="35">
        <v>74</v>
      </c>
      <c r="B58" s="7" t="s">
        <v>253</v>
      </c>
      <c r="C58" s="23" t="s">
        <v>252</v>
      </c>
      <c r="D58" s="8" t="s">
        <v>2</v>
      </c>
      <c r="E58" s="8" t="s">
        <v>0</v>
      </c>
      <c r="F58" s="9" t="s">
        <v>69</v>
      </c>
      <c r="G58" s="26" t="s">
        <v>8</v>
      </c>
      <c r="H58" s="6">
        <f>ROUNDDOWN(AI58*1.05,0)+INDEX(Sheet2!$B$2:'Sheet2'!$B$5,MATCH(G58,Sheet2!$A$2:'Sheet2'!$A$5,0),0)+34*AR58-ROUNDUP(IF($BA$1=TRUE,AT58,AU58)/10,0)</f>
        <v>726</v>
      </c>
      <c r="I58" s="6">
        <f>ROUNDDOWN(AJ58*1.05,0)+INDEX(Sheet2!$B$2:'Sheet2'!$B$5,MATCH(G58,Sheet2!$A$2:'Sheet2'!$A$5,0),0)+34*AR58-ROUNDUP(IF($BA$1=TRUE,AT58,AU58)/10,0)</f>
        <v>489</v>
      </c>
      <c r="J58" s="45">
        <f t="shared" si="136"/>
        <v>1215</v>
      </c>
      <c r="K58" s="41">
        <f>AU58-ROUNDDOWN(AP58/2,0)-ROUNDDOWN(MAX(AO58*1.2,AN58*0.5),0)+INDEX(Sheet2!$C$2:'Sheet2'!$C$5,MATCH(G58,Sheet2!$A$2:'Sheet2'!$A$5,0),0)</f>
        <v>801</v>
      </c>
      <c r="L58" s="23">
        <f t="shared" si="137"/>
        <v>437</v>
      </c>
      <c r="N58" s="27">
        <f>AV58+IF($F58="범선",IF($BE$1=TRUE,INDEX(Sheet2!$H$2:'Sheet2'!$H$45,MATCH(AV58,Sheet2!$G$2:'Sheet2'!$G$45,0),0)),IF($BF$1=TRUE,INDEX(Sheet2!$I$2:'Sheet2'!$I$45,MATCH(AV58,Sheet2!$G$2:'Sheet2'!$G$45,0)),IF($BG$1=TRUE,INDEX(Sheet2!$H$2:'Sheet2'!$H$45,MATCH(AV58,Sheet2!$G$2:'Sheet2'!$G$45,0)),0)))+IF($BC$1=TRUE,2,0)</f>
        <v>0</v>
      </c>
      <c r="O58" s="8">
        <f t="shared" si="138"/>
        <v>3</v>
      </c>
      <c r="P58" s="8">
        <f t="shared" si="139"/>
        <v>6</v>
      </c>
      <c r="Q58" s="26">
        <f t="shared" si="140"/>
        <v>9</v>
      </c>
      <c r="R58" s="8">
        <f>AW58+IF($F58="범선",IF($BE$1=TRUE,INDEX(Sheet2!$H$2:'Sheet2'!$H$45,MATCH(AW58,Sheet2!$G$2:'Sheet2'!$G$45,0),0)),IF($BF$1=TRUE,INDEX(Sheet2!$I$2:'Sheet2'!$I$45,MATCH(AW58,Sheet2!$G$2:'Sheet2'!$G$45,0)),IF($BG$1=TRUE,INDEX(Sheet2!$H$2:'Sheet2'!$H$45,MATCH(AW58,Sheet2!$G$2:'Sheet2'!$G$45,0)),0)))+IF($BC$1=TRUE,2,0)</f>
        <v>1</v>
      </c>
      <c r="S58" s="8">
        <f t="shared" si="141"/>
        <v>4.5</v>
      </c>
      <c r="T58" s="8">
        <f t="shared" si="142"/>
        <v>7.5</v>
      </c>
      <c r="U58" s="26">
        <f t="shared" si="143"/>
        <v>10.5</v>
      </c>
      <c r="V58" s="8">
        <f>AX58+IF($F58="범선",IF($BE$1=TRUE,INDEX(Sheet2!$H$2:'Sheet2'!$H$45,MATCH(AX58,Sheet2!$G$2:'Sheet2'!$G$45,0),0)),IF($BF$1=TRUE,INDEX(Sheet2!$I$2:'Sheet2'!$I$45,MATCH(AX58,Sheet2!$G$2:'Sheet2'!$G$45,0)),IF($BG$1=TRUE,INDEX(Sheet2!$H$2:'Sheet2'!$H$45,MATCH(AX58,Sheet2!$G$2:'Sheet2'!$G$45,0)),0)))+IF($BC$1=TRUE,2,0)</f>
        <v>4</v>
      </c>
      <c r="W58" s="8">
        <f t="shared" si="144"/>
        <v>7.5</v>
      </c>
      <c r="X58" s="8">
        <f t="shared" si="145"/>
        <v>10.5</v>
      </c>
      <c r="Y58" s="26">
        <f t="shared" si="146"/>
        <v>13.5</v>
      </c>
      <c r="Z58" s="8">
        <f>AY58+IF($F58="범선",IF($BE$1=TRUE,INDEX(Sheet2!$H$2:'Sheet2'!$H$45,MATCH(AY58,Sheet2!$G$2:'Sheet2'!$G$45,0),0)),IF($BF$1=TRUE,INDEX(Sheet2!$I$2:'Sheet2'!$I$45,MATCH(AY58,Sheet2!$G$2:'Sheet2'!$G$45,0)),IF($BG$1=TRUE,INDEX(Sheet2!$H$2:'Sheet2'!$H$45,MATCH(AY58,Sheet2!$G$2:'Sheet2'!$G$45,0)),0)))+IF($BC$1=TRUE,2,0)</f>
        <v>8</v>
      </c>
      <c r="AA58" s="8">
        <f t="shared" si="147"/>
        <v>11.5</v>
      </c>
      <c r="AB58" s="8">
        <f t="shared" si="148"/>
        <v>14.5</v>
      </c>
      <c r="AC58" s="26">
        <f t="shared" si="149"/>
        <v>17.5</v>
      </c>
      <c r="AD58" s="8">
        <f>AZ58+IF($F58="범선",IF($BE$1=TRUE,INDEX(Sheet2!$H$2:'Sheet2'!$H$45,MATCH(AZ58,Sheet2!$G$2:'Sheet2'!$G$45,0),0)),IF($BF$1=TRUE,INDEX(Sheet2!$I$2:'Sheet2'!$I$45,MATCH(AZ58,Sheet2!$G$2:'Sheet2'!$G$45,0)),IF($BG$1=TRUE,INDEX(Sheet2!$H$2:'Sheet2'!$H$45,MATCH(AZ58,Sheet2!$G$2:'Sheet2'!$G$45,0)),0)))+IF($BC$1=TRUE,2,0)</f>
        <v>12</v>
      </c>
      <c r="AE58" s="8">
        <f t="shared" si="150"/>
        <v>15.5</v>
      </c>
      <c r="AF58" s="8">
        <f t="shared" si="151"/>
        <v>18.5</v>
      </c>
      <c r="AG58" s="26">
        <f t="shared" si="152"/>
        <v>21.5</v>
      </c>
      <c r="AH58" s="8"/>
      <c r="AI58" s="6">
        <v>400</v>
      </c>
      <c r="AJ58" s="6">
        <v>175</v>
      </c>
      <c r="AK58" s="6">
        <v>5</v>
      </c>
      <c r="AL58" s="6">
        <v>10</v>
      </c>
      <c r="AM58" s="6">
        <v>15</v>
      </c>
      <c r="AN58" s="6">
        <v>46</v>
      </c>
      <c r="AO58" s="6">
        <v>20</v>
      </c>
      <c r="AP58" s="6">
        <v>22</v>
      </c>
      <c r="AQ58" s="6">
        <v>562</v>
      </c>
      <c r="AR58" s="6">
        <v>6</v>
      </c>
      <c r="AS58" s="6">
        <f t="shared" si="153"/>
        <v>630</v>
      </c>
      <c r="AT58" s="6">
        <f t="shared" si="154"/>
        <v>472</v>
      </c>
      <c r="AU58" s="6">
        <f t="shared" si="155"/>
        <v>787</v>
      </c>
      <c r="AV58" s="6">
        <f t="shared" si="156"/>
        <v>-2</v>
      </c>
      <c r="AW58" s="6">
        <f t="shared" si="157"/>
        <v>-1</v>
      </c>
      <c r="AX58" s="6">
        <f t="shared" si="158"/>
        <v>2</v>
      </c>
      <c r="AY58" s="6">
        <f t="shared" si="159"/>
        <v>6</v>
      </c>
      <c r="AZ58" s="6">
        <f t="shared" si="160"/>
        <v>10</v>
      </c>
    </row>
    <row r="59" spans="1:52" s="6" customFormat="1" hidden="1">
      <c r="A59" s="35">
        <v>75</v>
      </c>
      <c r="B59" s="7" t="s">
        <v>240</v>
      </c>
      <c r="C59" s="23" t="s">
        <v>252</v>
      </c>
      <c r="D59" s="8" t="s">
        <v>1</v>
      </c>
      <c r="E59" s="8" t="s">
        <v>0</v>
      </c>
      <c r="F59" s="9" t="s">
        <v>69</v>
      </c>
      <c r="G59" s="26" t="s">
        <v>8</v>
      </c>
      <c r="H59" s="6">
        <f>ROUNDDOWN(AI59*1.05,0)+INDEX(Sheet2!$B$2:'Sheet2'!$B$5,MATCH(G59,Sheet2!$A$2:'Sheet2'!$A$5,0),0)+34*AR59-ROUNDUP(IF($BA$1=TRUE,AT59,AU59)/10,0)</f>
        <v>718</v>
      </c>
      <c r="I59" s="6">
        <f>ROUNDDOWN(AJ59*1.05,0)+INDEX(Sheet2!$B$2:'Sheet2'!$B$5,MATCH(G59,Sheet2!$A$2:'Sheet2'!$A$5,0),0)+34*AR59-ROUNDUP(IF($BA$1=TRUE,AT59,AU59)/10,0)</f>
        <v>440</v>
      </c>
      <c r="J59" s="45">
        <f t="shared" si="136"/>
        <v>1158</v>
      </c>
      <c r="K59" s="41">
        <f>AU59-ROUNDDOWN(AP59/2,0)-ROUNDDOWN(MAX(AO59*1.2,AN59*0.5),0)+INDEX(Sheet2!$C$2:'Sheet2'!$C$5,MATCH(G59,Sheet2!$A$2:'Sheet2'!$A$5,0),0)</f>
        <v>830</v>
      </c>
      <c r="L59" s="23">
        <f t="shared" si="137"/>
        <v>451</v>
      </c>
      <c r="N59" s="27">
        <f>AV59+IF($F59="범선",IF($BE$1=TRUE,INDEX(Sheet2!$H$2:'Sheet2'!$H$45,MATCH(AV59,Sheet2!$G$2:'Sheet2'!$G$45,0),0)),IF($BF$1=TRUE,INDEX(Sheet2!$I$2:'Sheet2'!$I$45,MATCH(AV59,Sheet2!$G$2:'Sheet2'!$G$45,0)),IF($BG$1=TRUE,INDEX(Sheet2!$H$2:'Sheet2'!$H$45,MATCH(AV59,Sheet2!$G$2:'Sheet2'!$G$45,0)),0)))+IF($BC$1=TRUE,2,0)</f>
        <v>0</v>
      </c>
      <c r="O59" s="8">
        <f t="shared" si="138"/>
        <v>3</v>
      </c>
      <c r="P59" s="8">
        <f t="shared" si="139"/>
        <v>6</v>
      </c>
      <c r="Q59" s="26">
        <f t="shared" si="140"/>
        <v>9</v>
      </c>
      <c r="R59" s="8">
        <f>AW59+IF($F59="범선",IF($BE$1=TRUE,INDEX(Sheet2!$H$2:'Sheet2'!$H$45,MATCH(AW59,Sheet2!$G$2:'Sheet2'!$G$45,0),0)),IF($BF$1=TRUE,INDEX(Sheet2!$I$2:'Sheet2'!$I$45,MATCH(AW59,Sheet2!$G$2:'Sheet2'!$G$45,0)),IF($BG$1=TRUE,INDEX(Sheet2!$H$2:'Sheet2'!$H$45,MATCH(AW59,Sheet2!$G$2:'Sheet2'!$G$45,0)),0)))+IF($BC$1=TRUE,2,0)</f>
        <v>1</v>
      </c>
      <c r="S59" s="8">
        <f t="shared" si="141"/>
        <v>4.5</v>
      </c>
      <c r="T59" s="8">
        <f t="shared" si="142"/>
        <v>7.5</v>
      </c>
      <c r="U59" s="26">
        <f t="shared" si="143"/>
        <v>10.5</v>
      </c>
      <c r="V59" s="8">
        <f>AX59+IF($F59="범선",IF($BE$1=TRUE,INDEX(Sheet2!$H$2:'Sheet2'!$H$45,MATCH(AX59,Sheet2!$G$2:'Sheet2'!$G$45,0),0)),IF($BF$1=TRUE,INDEX(Sheet2!$I$2:'Sheet2'!$I$45,MATCH(AX59,Sheet2!$G$2:'Sheet2'!$G$45,0)),IF($BG$1=TRUE,INDEX(Sheet2!$H$2:'Sheet2'!$H$45,MATCH(AX59,Sheet2!$G$2:'Sheet2'!$G$45,0)),0)))+IF($BC$1=TRUE,2,0)</f>
        <v>4</v>
      </c>
      <c r="W59" s="8">
        <f t="shared" si="144"/>
        <v>7.5</v>
      </c>
      <c r="X59" s="8">
        <f t="shared" si="145"/>
        <v>10.5</v>
      </c>
      <c r="Y59" s="26">
        <f t="shared" si="146"/>
        <v>13.5</v>
      </c>
      <c r="Z59" s="8">
        <f>AY59+IF($F59="범선",IF($BE$1=TRUE,INDEX(Sheet2!$H$2:'Sheet2'!$H$45,MATCH(AY59,Sheet2!$G$2:'Sheet2'!$G$45,0),0)),IF($BF$1=TRUE,INDEX(Sheet2!$I$2:'Sheet2'!$I$45,MATCH(AY59,Sheet2!$G$2:'Sheet2'!$G$45,0)),IF($BG$1=TRUE,INDEX(Sheet2!$H$2:'Sheet2'!$H$45,MATCH(AY59,Sheet2!$G$2:'Sheet2'!$G$45,0)),0)))+IF($BC$1=TRUE,2,0)</f>
        <v>8</v>
      </c>
      <c r="AA59" s="8">
        <f t="shared" si="147"/>
        <v>11.5</v>
      </c>
      <c r="AB59" s="8">
        <f t="shared" si="148"/>
        <v>14.5</v>
      </c>
      <c r="AC59" s="26">
        <f t="shared" si="149"/>
        <v>17.5</v>
      </c>
      <c r="AD59" s="8">
        <f>AZ59+IF($F59="범선",IF($BE$1=TRUE,INDEX(Sheet2!$H$2:'Sheet2'!$H$45,MATCH(AZ59,Sheet2!$G$2:'Sheet2'!$G$45,0),0)),IF($BF$1=TRUE,INDEX(Sheet2!$I$2:'Sheet2'!$I$45,MATCH(AZ59,Sheet2!$G$2:'Sheet2'!$G$45,0)),IF($BG$1=TRUE,INDEX(Sheet2!$H$2:'Sheet2'!$H$45,MATCH(AZ59,Sheet2!$G$2:'Sheet2'!$G$45,0)),0)))+IF($BC$1=TRUE,2,0)</f>
        <v>12</v>
      </c>
      <c r="AE59" s="8">
        <f t="shared" si="150"/>
        <v>15.5</v>
      </c>
      <c r="AF59" s="8">
        <f t="shared" si="151"/>
        <v>18.5</v>
      </c>
      <c r="AG59" s="26">
        <f t="shared" si="152"/>
        <v>21.5</v>
      </c>
      <c r="AH59" s="8"/>
      <c r="AI59" s="6">
        <v>395</v>
      </c>
      <c r="AJ59" s="6">
        <v>130</v>
      </c>
      <c r="AK59" s="6">
        <v>6</v>
      </c>
      <c r="AL59" s="6">
        <v>11</v>
      </c>
      <c r="AM59" s="6">
        <v>15</v>
      </c>
      <c r="AN59" s="6">
        <v>46</v>
      </c>
      <c r="AO59" s="6">
        <v>28</v>
      </c>
      <c r="AP59" s="6">
        <v>22</v>
      </c>
      <c r="AQ59" s="6">
        <v>592</v>
      </c>
      <c r="AR59" s="6">
        <v>6</v>
      </c>
      <c r="AS59" s="6">
        <f t="shared" si="153"/>
        <v>660</v>
      </c>
      <c r="AT59" s="6">
        <f t="shared" si="154"/>
        <v>495</v>
      </c>
      <c r="AU59" s="6">
        <f t="shared" si="155"/>
        <v>825</v>
      </c>
      <c r="AV59" s="6">
        <f t="shared" si="156"/>
        <v>-2</v>
      </c>
      <c r="AW59" s="6">
        <f t="shared" si="157"/>
        <v>-1</v>
      </c>
      <c r="AX59" s="6">
        <f t="shared" si="158"/>
        <v>2</v>
      </c>
      <c r="AY59" s="6">
        <f t="shared" si="159"/>
        <v>6</v>
      </c>
      <c r="AZ59" s="6">
        <f t="shared" si="160"/>
        <v>10</v>
      </c>
    </row>
    <row r="60" spans="1:52" s="6" customFormat="1" hidden="1">
      <c r="A60" s="35">
        <v>76</v>
      </c>
      <c r="B60" s="7" t="s">
        <v>65</v>
      </c>
      <c r="C60" s="23" t="s">
        <v>252</v>
      </c>
      <c r="D60" s="8" t="s">
        <v>1</v>
      </c>
      <c r="E60" s="8" t="s">
        <v>0</v>
      </c>
      <c r="F60" s="9" t="s">
        <v>69</v>
      </c>
      <c r="G60" s="26" t="s">
        <v>8</v>
      </c>
      <c r="H60" s="6">
        <f>ROUNDDOWN(AI60*1.05,0)+INDEX(Sheet2!$B$2:'Sheet2'!$B$5,MATCH(G60,Sheet2!$A$2:'Sheet2'!$A$5,0),0)+34*AR60-ROUNDUP(IF($BA$1=TRUE,AT60,AU60)/10,0)</f>
        <v>724</v>
      </c>
      <c r="I60" s="6">
        <f>ROUNDDOWN(AJ60*1.05,0)+INDEX(Sheet2!$B$2:'Sheet2'!$B$5,MATCH(G60,Sheet2!$A$2:'Sheet2'!$A$5,0),0)+34*AR60-ROUNDUP(IF($BA$1=TRUE,AT60,AU60)/10,0)</f>
        <v>466</v>
      </c>
      <c r="J60" s="45">
        <f t="shared" si="136"/>
        <v>1190</v>
      </c>
      <c r="K60" s="41">
        <f>AU60-ROUNDDOWN(AP60/2,0)-ROUNDDOWN(MAX(AO60*1.2,AN60*0.5),0)+INDEX(Sheet2!$C$2:'Sheet2'!$C$5,MATCH(G60,Sheet2!$A$2:'Sheet2'!$A$5,0),0)</f>
        <v>839</v>
      </c>
      <c r="L60" s="23">
        <f t="shared" si="137"/>
        <v>460</v>
      </c>
      <c r="N60" s="27">
        <f>AV60+IF($F60="범선",IF($BE$1=TRUE,INDEX(Sheet2!$H$2:'Sheet2'!$H$45,MATCH(AV60,Sheet2!$G$2:'Sheet2'!$G$45,0),0)),IF($BF$1=TRUE,INDEX(Sheet2!$I$2:'Sheet2'!$I$45,MATCH(AV60,Sheet2!$G$2:'Sheet2'!$G$45,0)),IF($BG$1=TRUE,INDEX(Sheet2!$H$2:'Sheet2'!$H$45,MATCH(AV60,Sheet2!$G$2:'Sheet2'!$G$45,0)),0)))+IF($BC$1=TRUE,2,0)</f>
        <v>-1</v>
      </c>
      <c r="O60" s="8">
        <f t="shared" si="138"/>
        <v>2</v>
      </c>
      <c r="P60" s="8">
        <f t="shared" si="139"/>
        <v>5</v>
      </c>
      <c r="Q60" s="26">
        <f t="shared" si="140"/>
        <v>8</v>
      </c>
      <c r="R60" s="8">
        <f>AW60+IF($F60="범선",IF($BE$1=TRUE,INDEX(Sheet2!$H$2:'Sheet2'!$H$45,MATCH(AW60,Sheet2!$G$2:'Sheet2'!$G$45,0),0)),IF($BF$1=TRUE,INDEX(Sheet2!$I$2:'Sheet2'!$I$45,MATCH(AW60,Sheet2!$G$2:'Sheet2'!$G$45,0)),IF($BG$1=TRUE,INDEX(Sheet2!$H$2:'Sheet2'!$H$45,MATCH(AW60,Sheet2!$G$2:'Sheet2'!$G$45,0)),0)))+IF($BC$1=TRUE,2,0)</f>
        <v>1</v>
      </c>
      <c r="S60" s="8">
        <f t="shared" si="141"/>
        <v>4.5</v>
      </c>
      <c r="T60" s="8">
        <f t="shared" si="142"/>
        <v>7.5</v>
      </c>
      <c r="U60" s="26">
        <f t="shared" si="143"/>
        <v>10.5</v>
      </c>
      <c r="V60" s="8">
        <f>AX60+IF($F60="범선",IF($BE$1=TRUE,INDEX(Sheet2!$H$2:'Sheet2'!$H$45,MATCH(AX60,Sheet2!$G$2:'Sheet2'!$G$45,0),0)),IF($BF$1=TRUE,INDEX(Sheet2!$I$2:'Sheet2'!$I$45,MATCH(AX60,Sheet2!$G$2:'Sheet2'!$G$45,0)),IF($BG$1=TRUE,INDEX(Sheet2!$H$2:'Sheet2'!$H$45,MATCH(AX60,Sheet2!$G$2:'Sheet2'!$G$45,0)),0)))+IF($BC$1=TRUE,2,0)</f>
        <v>4</v>
      </c>
      <c r="W60" s="8">
        <f t="shared" si="144"/>
        <v>7.5</v>
      </c>
      <c r="X60" s="8">
        <f t="shared" si="145"/>
        <v>10.5</v>
      </c>
      <c r="Y60" s="26">
        <f t="shared" si="146"/>
        <v>13.5</v>
      </c>
      <c r="Z60" s="8">
        <f>AY60+IF($F60="범선",IF($BE$1=TRUE,INDEX(Sheet2!$H$2:'Sheet2'!$H$45,MATCH(AY60,Sheet2!$G$2:'Sheet2'!$G$45,0),0)),IF($BF$1=TRUE,INDEX(Sheet2!$I$2:'Sheet2'!$I$45,MATCH(AY60,Sheet2!$G$2:'Sheet2'!$G$45,0)),IF($BG$1=TRUE,INDEX(Sheet2!$H$2:'Sheet2'!$H$45,MATCH(AY60,Sheet2!$G$2:'Sheet2'!$G$45,0)),0)))+IF($BC$1=TRUE,2,0)</f>
        <v>8</v>
      </c>
      <c r="AA60" s="8">
        <f t="shared" si="147"/>
        <v>11.5</v>
      </c>
      <c r="AB60" s="8">
        <f t="shared" si="148"/>
        <v>14.5</v>
      </c>
      <c r="AC60" s="26">
        <f t="shared" si="149"/>
        <v>17.5</v>
      </c>
      <c r="AD60" s="8">
        <f>AZ60+IF($F60="범선",IF($BE$1=TRUE,INDEX(Sheet2!$H$2:'Sheet2'!$H$45,MATCH(AZ60,Sheet2!$G$2:'Sheet2'!$G$45,0),0)),IF($BF$1=TRUE,INDEX(Sheet2!$I$2:'Sheet2'!$I$45,MATCH(AZ60,Sheet2!$G$2:'Sheet2'!$G$45,0)),IF($BG$1=TRUE,INDEX(Sheet2!$H$2:'Sheet2'!$H$45,MATCH(AZ60,Sheet2!$G$2:'Sheet2'!$G$45,0)),0)))+IF($BC$1=TRUE,2,0)</f>
        <v>11</v>
      </c>
      <c r="AE60" s="8">
        <f t="shared" si="150"/>
        <v>14.5</v>
      </c>
      <c r="AF60" s="8">
        <f t="shared" si="151"/>
        <v>17.5</v>
      </c>
      <c r="AG60" s="26">
        <f t="shared" si="152"/>
        <v>20.5</v>
      </c>
      <c r="AH60" s="8"/>
      <c r="AI60" s="6">
        <v>400</v>
      </c>
      <c r="AJ60" s="6">
        <v>155</v>
      </c>
      <c r="AK60" s="6">
        <v>5</v>
      </c>
      <c r="AL60" s="6">
        <v>9</v>
      </c>
      <c r="AM60" s="6">
        <v>14</v>
      </c>
      <c r="AN60" s="6">
        <v>46</v>
      </c>
      <c r="AO60" s="6">
        <v>20</v>
      </c>
      <c r="AP60" s="6">
        <v>22</v>
      </c>
      <c r="AQ60" s="6">
        <v>592</v>
      </c>
      <c r="AR60" s="6">
        <v>6</v>
      </c>
      <c r="AS60" s="6">
        <f t="shared" si="153"/>
        <v>660</v>
      </c>
      <c r="AT60" s="6">
        <f t="shared" si="154"/>
        <v>495</v>
      </c>
      <c r="AU60" s="6">
        <f t="shared" si="155"/>
        <v>825</v>
      </c>
      <c r="AV60" s="6">
        <f t="shared" si="156"/>
        <v>-3</v>
      </c>
      <c r="AW60" s="6">
        <f t="shared" si="157"/>
        <v>-1</v>
      </c>
      <c r="AX60" s="6">
        <f t="shared" si="158"/>
        <v>2</v>
      </c>
      <c r="AY60" s="6">
        <f t="shared" si="159"/>
        <v>6</v>
      </c>
      <c r="AZ60" s="6">
        <f t="shared" si="160"/>
        <v>9</v>
      </c>
    </row>
    <row r="61" spans="1:52" s="6" customFormat="1" hidden="1">
      <c r="A61" s="35">
        <v>77</v>
      </c>
      <c r="B61" s="7" t="s">
        <v>254</v>
      </c>
      <c r="C61" s="23" t="s">
        <v>252</v>
      </c>
      <c r="D61" s="8" t="s">
        <v>1</v>
      </c>
      <c r="E61" s="8" t="s">
        <v>0</v>
      </c>
      <c r="F61" s="9" t="s">
        <v>69</v>
      </c>
      <c r="G61" s="26" t="s">
        <v>8</v>
      </c>
      <c r="H61" s="6">
        <f>ROUNDDOWN(AI61*1.05,0)+INDEX(Sheet2!$B$2:'Sheet2'!$B$5,MATCH(G61,Sheet2!$A$2:'Sheet2'!$A$5,0),0)+34*AR61-ROUNDUP(IF($BA$1=TRUE,AT61,AU61)/10,0)</f>
        <v>718</v>
      </c>
      <c r="I61" s="6">
        <f>ROUNDDOWN(AJ61*1.05,0)+INDEX(Sheet2!$B$2:'Sheet2'!$B$5,MATCH(G61,Sheet2!$A$2:'Sheet2'!$A$5,0),0)+34*AR61-ROUNDUP(IF($BA$1=TRUE,AT61,AU61)/10,0)</f>
        <v>440</v>
      </c>
      <c r="J61" s="45">
        <f t="shared" si="136"/>
        <v>1158</v>
      </c>
      <c r="K61" s="41">
        <f>AU61-ROUNDDOWN(AP61/2,0)-ROUNDDOWN(MAX(AO61*1.2,AN61*0.5),0)+INDEX(Sheet2!$C$2:'Sheet2'!$C$5,MATCH(G61,Sheet2!$A$2:'Sheet2'!$A$5,0),0)</f>
        <v>835</v>
      </c>
      <c r="L61" s="23">
        <f t="shared" si="137"/>
        <v>456</v>
      </c>
      <c r="N61" s="27">
        <f>AV61+IF($F61="범선",IF($BE$1=TRUE,INDEX(Sheet2!$H$2:'Sheet2'!$H$45,MATCH(AV61,Sheet2!$G$2:'Sheet2'!$G$45,0),0)),IF($BF$1=TRUE,INDEX(Sheet2!$I$2:'Sheet2'!$I$45,MATCH(AV61,Sheet2!$G$2:'Sheet2'!$G$45,0)),IF($BG$1=TRUE,INDEX(Sheet2!$H$2:'Sheet2'!$H$45,MATCH(AV61,Sheet2!$G$2:'Sheet2'!$G$45,0)),0)))+IF($BC$1=TRUE,2,0)</f>
        <v>-1</v>
      </c>
      <c r="O61" s="8">
        <f t="shared" si="138"/>
        <v>2</v>
      </c>
      <c r="P61" s="8">
        <f t="shared" si="139"/>
        <v>5</v>
      </c>
      <c r="Q61" s="26">
        <f t="shared" si="140"/>
        <v>8</v>
      </c>
      <c r="R61" s="8">
        <f>AW61+IF($F61="범선",IF($BE$1=TRUE,INDEX(Sheet2!$H$2:'Sheet2'!$H$45,MATCH(AW61,Sheet2!$G$2:'Sheet2'!$G$45,0),0)),IF($BF$1=TRUE,INDEX(Sheet2!$I$2:'Sheet2'!$I$45,MATCH(AW61,Sheet2!$G$2:'Sheet2'!$G$45,0)),IF($BG$1=TRUE,INDEX(Sheet2!$H$2:'Sheet2'!$H$45,MATCH(AW61,Sheet2!$G$2:'Sheet2'!$G$45,0)),0)))+IF($BC$1=TRUE,2,0)</f>
        <v>1</v>
      </c>
      <c r="S61" s="8">
        <f t="shared" si="141"/>
        <v>4.5</v>
      </c>
      <c r="T61" s="8">
        <f t="shared" si="142"/>
        <v>7.5</v>
      </c>
      <c r="U61" s="26">
        <f t="shared" si="143"/>
        <v>10.5</v>
      </c>
      <c r="V61" s="8">
        <f>AX61+IF($F61="범선",IF($BE$1=TRUE,INDEX(Sheet2!$H$2:'Sheet2'!$H$45,MATCH(AX61,Sheet2!$G$2:'Sheet2'!$G$45,0),0)),IF($BF$1=TRUE,INDEX(Sheet2!$I$2:'Sheet2'!$I$45,MATCH(AX61,Sheet2!$G$2:'Sheet2'!$G$45,0)),IF($BG$1=TRUE,INDEX(Sheet2!$H$2:'Sheet2'!$H$45,MATCH(AX61,Sheet2!$G$2:'Sheet2'!$G$45,0)),0)))+IF($BC$1=TRUE,2,0)</f>
        <v>4</v>
      </c>
      <c r="W61" s="8">
        <f t="shared" si="144"/>
        <v>7.5</v>
      </c>
      <c r="X61" s="8">
        <f t="shared" si="145"/>
        <v>10.5</v>
      </c>
      <c r="Y61" s="26">
        <f t="shared" si="146"/>
        <v>13.5</v>
      </c>
      <c r="Z61" s="8">
        <f>AY61+IF($F61="범선",IF($BE$1=TRUE,INDEX(Sheet2!$H$2:'Sheet2'!$H$45,MATCH(AY61,Sheet2!$G$2:'Sheet2'!$G$45,0),0)),IF($BF$1=TRUE,INDEX(Sheet2!$I$2:'Sheet2'!$I$45,MATCH(AY61,Sheet2!$G$2:'Sheet2'!$G$45,0)),IF($BG$1=TRUE,INDEX(Sheet2!$H$2:'Sheet2'!$H$45,MATCH(AY61,Sheet2!$G$2:'Sheet2'!$G$45,0)),0)))+IF($BC$1=TRUE,2,0)</f>
        <v>8</v>
      </c>
      <c r="AA61" s="8">
        <f t="shared" si="147"/>
        <v>11.5</v>
      </c>
      <c r="AB61" s="8">
        <f t="shared" si="148"/>
        <v>14.5</v>
      </c>
      <c r="AC61" s="26">
        <f t="shared" si="149"/>
        <v>17.5</v>
      </c>
      <c r="AD61" s="8">
        <f>AZ61+IF($F61="범선",IF($BE$1=TRUE,INDEX(Sheet2!$H$2:'Sheet2'!$H$45,MATCH(AZ61,Sheet2!$G$2:'Sheet2'!$G$45,0),0)),IF($BF$1=TRUE,INDEX(Sheet2!$I$2:'Sheet2'!$I$45,MATCH(AZ61,Sheet2!$G$2:'Sheet2'!$G$45,0)),IF($BG$1=TRUE,INDEX(Sheet2!$H$2:'Sheet2'!$H$45,MATCH(AZ61,Sheet2!$G$2:'Sheet2'!$G$45,0)),0)))+IF($BC$1=TRUE,2,0)</f>
        <v>11</v>
      </c>
      <c r="AE61" s="8">
        <f t="shared" si="150"/>
        <v>14.5</v>
      </c>
      <c r="AF61" s="8">
        <f t="shared" si="151"/>
        <v>17.5</v>
      </c>
      <c r="AG61" s="26">
        <f t="shared" si="152"/>
        <v>20.5</v>
      </c>
      <c r="AH61" s="8"/>
      <c r="AI61" s="6">
        <v>395</v>
      </c>
      <c r="AJ61" s="6">
        <v>130</v>
      </c>
      <c r="AK61" s="6">
        <v>5</v>
      </c>
      <c r="AL61" s="6">
        <v>9</v>
      </c>
      <c r="AM61" s="6">
        <v>14</v>
      </c>
      <c r="AN61" s="6">
        <v>46</v>
      </c>
      <c r="AO61" s="6">
        <v>24</v>
      </c>
      <c r="AP61" s="6">
        <v>22</v>
      </c>
      <c r="AQ61" s="6">
        <v>592</v>
      </c>
      <c r="AR61" s="6">
        <v>6</v>
      </c>
      <c r="AS61" s="6">
        <f t="shared" si="153"/>
        <v>660</v>
      </c>
      <c r="AT61" s="6">
        <f t="shared" si="154"/>
        <v>495</v>
      </c>
      <c r="AU61" s="6">
        <f t="shared" si="155"/>
        <v>825</v>
      </c>
      <c r="AV61" s="6">
        <f t="shared" si="156"/>
        <v>-3</v>
      </c>
      <c r="AW61" s="6">
        <f t="shared" si="157"/>
        <v>-1</v>
      </c>
      <c r="AX61" s="6">
        <f t="shared" si="158"/>
        <v>2</v>
      </c>
      <c r="AY61" s="6">
        <f t="shared" si="159"/>
        <v>6</v>
      </c>
      <c r="AZ61" s="6">
        <f t="shared" si="160"/>
        <v>9</v>
      </c>
    </row>
    <row r="62" spans="1:52" s="6" customFormat="1" hidden="1">
      <c r="A62" s="35">
        <v>78</v>
      </c>
      <c r="B62" s="7"/>
      <c r="C62" s="23" t="s">
        <v>252</v>
      </c>
      <c r="D62" s="8" t="s">
        <v>43</v>
      </c>
      <c r="E62" s="8" t="s">
        <v>0</v>
      </c>
      <c r="F62" s="9" t="s">
        <v>69</v>
      </c>
      <c r="G62" s="26" t="s">
        <v>8</v>
      </c>
      <c r="H62" s="6">
        <f>ROUNDDOWN(AI62*1.05,0)+INDEX(Sheet2!$B$2:'Sheet2'!$B$5,MATCH(G62,Sheet2!$A$2:'Sheet2'!$A$5,0),0)+34*AR62-ROUNDUP(IF($BA$1=TRUE,AT62,AU62)/10,0)</f>
        <v>718</v>
      </c>
      <c r="I62" s="6">
        <f>ROUNDDOWN(AJ62*1.05,0)+INDEX(Sheet2!$B$2:'Sheet2'!$B$5,MATCH(G62,Sheet2!$A$2:'Sheet2'!$A$5,0),0)+34*AR62-ROUNDUP(IF($BA$1=TRUE,AT62,AU62)/10,0)</f>
        <v>419</v>
      </c>
      <c r="J62" s="45">
        <f t="shared" si="136"/>
        <v>1137</v>
      </c>
      <c r="K62" s="41">
        <f>AU62-ROUNDDOWN(AP62/2,0)-ROUNDDOWN(MAX(AO62*1.2,AN62*0.5),0)+INDEX(Sheet2!$C$2:'Sheet2'!$C$5,MATCH(G62,Sheet2!$A$2:'Sheet2'!$A$5,0),0)</f>
        <v>830</v>
      </c>
      <c r="L62" s="23">
        <f t="shared" si="137"/>
        <v>451</v>
      </c>
      <c r="N62" s="27">
        <f>AV62+IF($F62="범선",IF($BE$1=TRUE,INDEX(Sheet2!$H$2:'Sheet2'!$H$45,MATCH(AV62,Sheet2!$G$2:'Sheet2'!$G$45,0),0)),IF($BF$1=TRUE,INDEX(Sheet2!$I$2:'Sheet2'!$I$45,MATCH(AV62,Sheet2!$G$2:'Sheet2'!$G$45,0)),IF($BG$1=TRUE,INDEX(Sheet2!$H$2:'Sheet2'!$H$45,MATCH(AV62,Sheet2!$G$2:'Sheet2'!$G$45,0)),0)))+IF($BC$1=TRUE,2,0)</f>
        <v>-1</v>
      </c>
      <c r="O62" s="8">
        <f t="shared" si="138"/>
        <v>2</v>
      </c>
      <c r="P62" s="8">
        <f t="shared" si="139"/>
        <v>5</v>
      </c>
      <c r="Q62" s="26">
        <f t="shared" si="140"/>
        <v>8</v>
      </c>
      <c r="R62" s="8">
        <f>AW62+IF($F62="범선",IF($BE$1=TRUE,INDEX(Sheet2!$H$2:'Sheet2'!$H$45,MATCH(AW62,Sheet2!$G$2:'Sheet2'!$G$45,0),0)),IF($BF$1=TRUE,INDEX(Sheet2!$I$2:'Sheet2'!$I$45,MATCH(AW62,Sheet2!$G$2:'Sheet2'!$G$45,0)),IF($BG$1=TRUE,INDEX(Sheet2!$H$2:'Sheet2'!$H$45,MATCH(AW62,Sheet2!$G$2:'Sheet2'!$G$45,0)),0)))+IF($BC$1=TRUE,2,0)</f>
        <v>1</v>
      </c>
      <c r="S62" s="8">
        <f t="shared" si="141"/>
        <v>4.5</v>
      </c>
      <c r="T62" s="8">
        <f t="shared" si="142"/>
        <v>7.5</v>
      </c>
      <c r="U62" s="26">
        <f t="shared" si="143"/>
        <v>10.5</v>
      </c>
      <c r="V62" s="8">
        <f>AX62+IF($F62="범선",IF($BE$1=TRUE,INDEX(Sheet2!$H$2:'Sheet2'!$H$45,MATCH(AX62,Sheet2!$G$2:'Sheet2'!$G$45,0),0)),IF($BF$1=TRUE,INDEX(Sheet2!$I$2:'Sheet2'!$I$45,MATCH(AX62,Sheet2!$G$2:'Sheet2'!$G$45,0)),IF($BG$1=TRUE,INDEX(Sheet2!$H$2:'Sheet2'!$H$45,MATCH(AX62,Sheet2!$G$2:'Sheet2'!$G$45,0)),0)))+IF($BC$1=TRUE,2,0)</f>
        <v>4</v>
      </c>
      <c r="W62" s="8">
        <f t="shared" si="144"/>
        <v>7.5</v>
      </c>
      <c r="X62" s="8">
        <f t="shared" si="145"/>
        <v>10.5</v>
      </c>
      <c r="Y62" s="26">
        <f t="shared" si="146"/>
        <v>13.5</v>
      </c>
      <c r="Z62" s="8">
        <f>AY62+IF($F62="범선",IF($BE$1=TRUE,INDEX(Sheet2!$H$2:'Sheet2'!$H$45,MATCH(AY62,Sheet2!$G$2:'Sheet2'!$G$45,0),0)),IF($BF$1=TRUE,INDEX(Sheet2!$I$2:'Sheet2'!$I$45,MATCH(AY62,Sheet2!$G$2:'Sheet2'!$G$45,0)),IF($BG$1=TRUE,INDEX(Sheet2!$H$2:'Sheet2'!$H$45,MATCH(AY62,Sheet2!$G$2:'Sheet2'!$G$45,0)),0)))+IF($BC$1=TRUE,2,0)</f>
        <v>8</v>
      </c>
      <c r="AA62" s="8">
        <f t="shared" si="147"/>
        <v>11.5</v>
      </c>
      <c r="AB62" s="8">
        <f t="shared" si="148"/>
        <v>14.5</v>
      </c>
      <c r="AC62" s="26">
        <f t="shared" si="149"/>
        <v>17.5</v>
      </c>
      <c r="AD62" s="8">
        <f>AZ62+IF($F62="범선",IF($BE$1=TRUE,INDEX(Sheet2!$H$2:'Sheet2'!$H$45,MATCH(AZ62,Sheet2!$G$2:'Sheet2'!$G$45,0),0)),IF($BF$1=TRUE,INDEX(Sheet2!$I$2:'Sheet2'!$I$45,MATCH(AZ62,Sheet2!$G$2:'Sheet2'!$G$45,0)),IF($BG$1=TRUE,INDEX(Sheet2!$H$2:'Sheet2'!$H$45,MATCH(AZ62,Sheet2!$G$2:'Sheet2'!$G$45,0)),0)))+IF($BC$1=TRUE,2,0)</f>
        <v>11</v>
      </c>
      <c r="AE62" s="8">
        <f t="shared" si="150"/>
        <v>14.5</v>
      </c>
      <c r="AF62" s="8">
        <f t="shared" si="151"/>
        <v>17.5</v>
      </c>
      <c r="AG62" s="26">
        <f t="shared" si="152"/>
        <v>20.5</v>
      </c>
      <c r="AH62" s="8"/>
      <c r="AI62" s="6">
        <v>395</v>
      </c>
      <c r="AJ62" s="6">
        <v>110</v>
      </c>
      <c r="AK62" s="6">
        <v>5</v>
      </c>
      <c r="AL62" s="6">
        <v>9</v>
      </c>
      <c r="AM62" s="6">
        <v>14</v>
      </c>
      <c r="AN62" s="6">
        <v>46</v>
      </c>
      <c r="AO62" s="6">
        <v>28</v>
      </c>
      <c r="AP62" s="6">
        <v>22</v>
      </c>
      <c r="AQ62" s="6">
        <v>592</v>
      </c>
      <c r="AR62" s="6">
        <v>6</v>
      </c>
      <c r="AS62" s="6">
        <f t="shared" si="153"/>
        <v>660</v>
      </c>
      <c r="AT62" s="6">
        <f t="shared" si="154"/>
        <v>495</v>
      </c>
      <c r="AU62" s="6">
        <f t="shared" si="155"/>
        <v>825</v>
      </c>
      <c r="AV62" s="6">
        <f t="shared" si="156"/>
        <v>-3</v>
      </c>
      <c r="AW62" s="6">
        <f t="shared" si="157"/>
        <v>-1</v>
      </c>
      <c r="AX62" s="6">
        <f t="shared" si="158"/>
        <v>2</v>
      </c>
      <c r="AY62" s="6">
        <f t="shared" si="159"/>
        <v>6</v>
      </c>
      <c r="AZ62" s="6">
        <f t="shared" si="160"/>
        <v>9</v>
      </c>
    </row>
    <row r="63" spans="1:52" s="6" customFormat="1" hidden="1">
      <c r="A63" s="35">
        <v>79</v>
      </c>
      <c r="B63" s="7" t="s">
        <v>257</v>
      </c>
      <c r="C63" s="23" t="s">
        <v>252</v>
      </c>
      <c r="D63" s="8" t="s">
        <v>43</v>
      </c>
      <c r="E63" s="8" t="s">
        <v>0</v>
      </c>
      <c r="F63" s="9" t="s">
        <v>69</v>
      </c>
      <c r="G63" s="26" t="s">
        <v>10</v>
      </c>
      <c r="H63" s="6">
        <f>ROUNDDOWN(AI63*1.05,0)+INDEX(Sheet2!$B$2:'Sheet2'!$B$5,MATCH(G63,Sheet2!$A$2:'Sheet2'!$A$5,0),0)+34*AR63-ROUNDUP(IF($BA$1=TRUE,AT63,AU63)/10,0)</f>
        <v>691</v>
      </c>
      <c r="I63" s="6">
        <f>ROUNDDOWN(AJ63*1.05,0)+INDEX(Sheet2!$B$2:'Sheet2'!$B$5,MATCH(G63,Sheet2!$A$2:'Sheet2'!$A$5,0),0)+34*AR63-ROUNDUP(IF($BA$1=TRUE,AT63,AU63)/10,0)</f>
        <v>397</v>
      </c>
      <c r="J63" s="45">
        <f t="shared" si="136"/>
        <v>1088</v>
      </c>
      <c r="K63" s="41">
        <f>AU63-ROUNDDOWN(AP63/2,0)-ROUNDDOWN(MAX(AO63*1.2,AN63*0.5),0)+INDEX(Sheet2!$C$2:'Sheet2'!$C$5,MATCH(G63,Sheet2!$A$2:'Sheet2'!$A$5,0),0)</f>
        <v>873</v>
      </c>
      <c r="L63" s="23">
        <f t="shared" si="137"/>
        <v>477</v>
      </c>
      <c r="N63" s="27">
        <f>AV63+IF($F63="범선",IF($BE$1=TRUE,INDEX(Sheet2!$H$2:'Sheet2'!$H$45,MATCH(AV63,Sheet2!$G$2:'Sheet2'!$G$45,0),0)),IF($BF$1=TRUE,INDEX(Sheet2!$I$2:'Sheet2'!$I$45,MATCH(AV63,Sheet2!$G$2:'Sheet2'!$G$45,0)),IF($BG$1=TRUE,INDEX(Sheet2!$H$2:'Sheet2'!$H$45,MATCH(AV63,Sheet2!$G$2:'Sheet2'!$G$45,0)),0)))+IF($BC$1=TRUE,2,0)</f>
        <v>-2</v>
      </c>
      <c r="O63" s="8">
        <f t="shared" si="138"/>
        <v>1</v>
      </c>
      <c r="P63" s="8">
        <f t="shared" si="139"/>
        <v>4</v>
      </c>
      <c r="Q63" s="26">
        <f t="shared" si="140"/>
        <v>7</v>
      </c>
      <c r="R63" s="8">
        <f>AW63+IF($F63="범선",IF($BE$1=TRUE,INDEX(Sheet2!$H$2:'Sheet2'!$H$45,MATCH(AW63,Sheet2!$G$2:'Sheet2'!$G$45,0),0)),IF($BF$1=TRUE,INDEX(Sheet2!$I$2:'Sheet2'!$I$45,MATCH(AW63,Sheet2!$G$2:'Sheet2'!$G$45,0)),IF($BG$1=TRUE,INDEX(Sheet2!$H$2:'Sheet2'!$H$45,MATCH(AW63,Sheet2!$G$2:'Sheet2'!$G$45,0)),0)))+IF($BC$1=TRUE,2,0)</f>
        <v>-1</v>
      </c>
      <c r="S63" s="8">
        <f t="shared" si="141"/>
        <v>2.5</v>
      </c>
      <c r="T63" s="8">
        <f t="shared" si="142"/>
        <v>5.5</v>
      </c>
      <c r="U63" s="26">
        <f t="shared" si="143"/>
        <v>8.5</v>
      </c>
      <c r="V63" s="8">
        <f>AX63+IF($F63="범선",IF($BE$1=TRUE,INDEX(Sheet2!$H$2:'Sheet2'!$H$45,MATCH(AX63,Sheet2!$G$2:'Sheet2'!$G$45,0),0)),IF($BF$1=TRUE,INDEX(Sheet2!$I$2:'Sheet2'!$I$45,MATCH(AX63,Sheet2!$G$2:'Sheet2'!$G$45,0)),IF($BG$1=TRUE,INDEX(Sheet2!$H$2:'Sheet2'!$H$45,MATCH(AX63,Sheet2!$G$2:'Sheet2'!$G$45,0)),0)))+IF($BC$1=TRUE,2,0)</f>
        <v>3</v>
      </c>
      <c r="W63" s="8">
        <f t="shared" si="144"/>
        <v>6.5</v>
      </c>
      <c r="X63" s="8">
        <f t="shared" si="145"/>
        <v>9.5</v>
      </c>
      <c r="Y63" s="26">
        <f t="shared" si="146"/>
        <v>12.5</v>
      </c>
      <c r="Z63" s="8">
        <f>AY63+IF($F63="범선",IF($BE$1=TRUE,INDEX(Sheet2!$H$2:'Sheet2'!$H$45,MATCH(AY63,Sheet2!$G$2:'Sheet2'!$G$45,0),0)),IF($BF$1=TRUE,INDEX(Sheet2!$I$2:'Sheet2'!$I$45,MATCH(AY63,Sheet2!$G$2:'Sheet2'!$G$45,0)),IF($BG$1=TRUE,INDEX(Sheet2!$H$2:'Sheet2'!$H$45,MATCH(AY63,Sheet2!$G$2:'Sheet2'!$G$45,0)),0)))+IF($BC$1=TRUE,2,0)</f>
        <v>7</v>
      </c>
      <c r="AA63" s="8">
        <f t="shared" si="147"/>
        <v>10.5</v>
      </c>
      <c r="AB63" s="8">
        <f t="shared" si="148"/>
        <v>13.5</v>
      </c>
      <c r="AC63" s="26">
        <f t="shared" si="149"/>
        <v>16.5</v>
      </c>
      <c r="AD63" s="8">
        <f>AZ63+IF($F63="범선",IF($BE$1=TRUE,INDEX(Sheet2!$H$2:'Sheet2'!$H$45,MATCH(AZ63,Sheet2!$G$2:'Sheet2'!$G$45,0),0)),IF($BF$1=TRUE,INDEX(Sheet2!$I$2:'Sheet2'!$I$45,MATCH(AZ63,Sheet2!$G$2:'Sheet2'!$G$45,0)),IF($BG$1=TRUE,INDEX(Sheet2!$H$2:'Sheet2'!$H$45,MATCH(AZ63,Sheet2!$G$2:'Sheet2'!$G$45,0)),0)))+IF($BC$1=TRUE,2,0)</f>
        <v>10</v>
      </c>
      <c r="AE63" s="8">
        <f t="shared" si="150"/>
        <v>13.5</v>
      </c>
      <c r="AF63" s="8">
        <f t="shared" si="151"/>
        <v>16.5</v>
      </c>
      <c r="AG63" s="26">
        <f t="shared" si="152"/>
        <v>19.5</v>
      </c>
      <c r="AH63" s="8"/>
      <c r="AI63" s="6">
        <v>380</v>
      </c>
      <c r="AJ63" s="6">
        <v>100</v>
      </c>
      <c r="AK63" s="6">
        <v>6</v>
      </c>
      <c r="AL63" s="6">
        <v>8</v>
      </c>
      <c r="AM63" s="6">
        <v>13</v>
      </c>
      <c r="AN63" s="6">
        <v>43</v>
      </c>
      <c r="AO63" s="6">
        <v>25</v>
      </c>
      <c r="AP63" s="6">
        <v>20</v>
      </c>
      <c r="AQ63" s="6">
        <v>627</v>
      </c>
      <c r="AR63" s="6">
        <v>6</v>
      </c>
      <c r="AS63" s="6">
        <f t="shared" si="153"/>
        <v>690</v>
      </c>
      <c r="AT63" s="6">
        <f t="shared" si="154"/>
        <v>517</v>
      </c>
      <c r="AU63" s="6">
        <f t="shared" si="155"/>
        <v>862</v>
      </c>
      <c r="AV63" s="6">
        <f t="shared" si="156"/>
        <v>-4</v>
      </c>
      <c r="AW63" s="6">
        <f t="shared" si="157"/>
        <v>-3</v>
      </c>
      <c r="AX63" s="6">
        <f t="shared" si="158"/>
        <v>1</v>
      </c>
      <c r="AY63" s="6">
        <f t="shared" si="159"/>
        <v>5</v>
      </c>
      <c r="AZ63" s="6">
        <f t="shared" si="160"/>
        <v>8</v>
      </c>
    </row>
    <row r="64" spans="1:52" s="6" customFormat="1" hidden="1">
      <c r="A64" s="35">
        <v>80</v>
      </c>
      <c r="B64" s="7" t="s">
        <v>255</v>
      </c>
      <c r="C64" s="23" t="s">
        <v>252</v>
      </c>
      <c r="D64" s="8" t="s">
        <v>1</v>
      </c>
      <c r="E64" s="8" t="s">
        <v>0</v>
      </c>
      <c r="F64" s="9" t="s">
        <v>69</v>
      </c>
      <c r="G64" s="26" t="s">
        <v>10</v>
      </c>
      <c r="H64" s="6">
        <f>ROUNDDOWN(AI64*1.05,0)+INDEX(Sheet2!$B$2:'Sheet2'!$B$5,MATCH(G64,Sheet2!$A$2:'Sheet2'!$A$5,0),0)+34*AR64-ROUNDUP(IF($BA$1=TRUE,AT64,AU64)/10,0)</f>
        <v>688</v>
      </c>
      <c r="I64" s="6">
        <f>ROUNDDOWN(AJ64*1.05,0)+INDEX(Sheet2!$B$2:'Sheet2'!$B$5,MATCH(G64,Sheet2!$A$2:'Sheet2'!$A$5,0),0)+34*AR64-ROUNDUP(IF($BA$1=TRUE,AT64,AU64)/10,0)</f>
        <v>394</v>
      </c>
      <c r="J64" s="45">
        <f t="shared" si="136"/>
        <v>1082</v>
      </c>
      <c r="K64" s="41">
        <f>AU64-ROUNDDOWN(AP64/2,0)-ROUNDDOWN(MAX(AO64*1.2,AN64*0.5),0)+INDEX(Sheet2!$C$2:'Sheet2'!$C$5,MATCH(G64,Sheet2!$A$2:'Sheet2'!$A$5,0),0)</f>
        <v>927</v>
      </c>
      <c r="L64" s="23">
        <f t="shared" si="137"/>
        <v>511</v>
      </c>
      <c r="N64" s="27">
        <f>AV64+IF($F64="범선",IF($BE$1=TRUE,INDEX(Sheet2!$H$2:'Sheet2'!$H$45,MATCH(AV64,Sheet2!$G$2:'Sheet2'!$G$45,0),0)),IF($BF$1=TRUE,INDEX(Sheet2!$I$2:'Sheet2'!$I$45,MATCH(AV64,Sheet2!$G$2:'Sheet2'!$G$45,0)),IF($BG$1=TRUE,INDEX(Sheet2!$H$2:'Sheet2'!$H$45,MATCH(AV64,Sheet2!$G$2:'Sheet2'!$G$45,0)),0)))+IF($BC$1=TRUE,2,0)</f>
        <v>-2</v>
      </c>
      <c r="O64" s="8">
        <f t="shared" si="138"/>
        <v>1</v>
      </c>
      <c r="P64" s="8">
        <f t="shared" si="139"/>
        <v>4</v>
      </c>
      <c r="Q64" s="26">
        <f t="shared" si="140"/>
        <v>7</v>
      </c>
      <c r="R64" s="8">
        <f>AW64+IF($F64="범선",IF($BE$1=TRUE,INDEX(Sheet2!$H$2:'Sheet2'!$H$45,MATCH(AW64,Sheet2!$G$2:'Sheet2'!$G$45,0),0)),IF($BF$1=TRUE,INDEX(Sheet2!$I$2:'Sheet2'!$I$45,MATCH(AW64,Sheet2!$G$2:'Sheet2'!$G$45,0)),IF($BG$1=TRUE,INDEX(Sheet2!$H$2:'Sheet2'!$H$45,MATCH(AW64,Sheet2!$G$2:'Sheet2'!$G$45,0)),0)))+IF($BC$1=TRUE,2,0)</f>
        <v>-1</v>
      </c>
      <c r="S64" s="8">
        <f t="shared" si="141"/>
        <v>2.5</v>
      </c>
      <c r="T64" s="8">
        <f t="shared" si="142"/>
        <v>5.5</v>
      </c>
      <c r="U64" s="26">
        <f t="shared" si="143"/>
        <v>8.5</v>
      </c>
      <c r="V64" s="8">
        <f>AX64+IF($F64="범선",IF($BE$1=TRUE,INDEX(Sheet2!$H$2:'Sheet2'!$H$45,MATCH(AX64,Sheet2!$G$2:'Sheet2'!$G$45,0),0)),IF($BF$1=TRUE,INDEX(Sheet2!$I$2:'Sheet2'!$I$45,MATCH(AX64,Sheet2!$G$2:'Sheet2'!$G$45,0)),IF($BG$1=TRUE,INDEX(Sheet2!$H$2:'Sheet2'!$H$45,MATCH(AX64,Sheet2!$G$2:'Sheet2'!$G$45,0)),0)))+IF($BC$1=TRUE,2,0)</f>
        <v>3</v>
      </c>
      <c r="W64" s="8">
        <f t="shared" si="144"/>
        <v>6.5</v>
      </c>
      <c r="X64" s="8">
        <f t="shared" si="145"/>
        <v>9.5</v>
      </c>
      <c r="Y64" s="26">
        <f t="shared" si="146"/>
        <v>12.5</v>
      </c>
      <c r="Z64" s="8">
        <f>AY64+IF($F64="범선",IF($BE$1=TRUE,INDEX(Sheet2!$H$2:'Sheet2'!$H$45,MATCH(AY64,Sheet2!$G$2:'Sheet2'!$G$45,0),0)),IF($BF$1=TRUE,INDEX(Sheet2!$I$2:'Sheet2'!$I$45,MATCH(AY64,Sheet2!$G$2:'Sheet2'!$G$45,0)),IF($BG$1=TRUE,INDEX(Sheet2!$H$2:'Sheet2'!$H$45,MATCH(AY64,Sheet2!$G$2:'Sheet2'!$G$45,0)),0)))+IF($BC$1=TRUE,2,0)</f>
        <v>7</v>
      </c>
      <c r="AA64" s="8">
        <f t="shared" si="147"/>
        <v>10.5</v>
      </c>
      <c r="AB64" s="8">
        <f t="shared" si="148"/>
        <v>13.5</v>
      </c>
      <c r="AC64" s="26">
        <f t="shared" si="149"/>
        <v>16.5</v>
      </c>
      <c r="AD64" s="8">
        <f>AZ64+IF($F64="범선",IF($BE$1=TRUE,INDEX(Sheet2!$H$2:'Sheet2'!$H$45,MATCH(AZ64,Sheet2!$G$2:'Sheet2'!$G$45,0),0)),IF($BF$1=TRUE,INDEX(Sheet2!$I$2:'Sheet2'!$I$45,MATCH(AZ64,Sheet2!$G$2:'Sheet2'!$G$45,0)),IF($BG$1=TRUE,INDEX(Sheet2!$H$2:'Sheet2'!$H$45,MATCH(AZ64,Sheet2!$G$2:'Sheet2'!$G$45,0)),0)))+IF($BC$1=TRUE,2,0)</f>
        <v>10</v>
      </c>
      <c r="AE64" s="8">
        <f t="shared" si="150"/>
        <v>13.5</v>
      </c>
      <c r="AF64" s="8">
        <f t="shared" si="151"/>
        <v>16.5</v>
      </c>
      <c r="AG64" s="26">
        <f t="shared" si="152"/>
        <v>19.5</v>
      </c>
      <c r="AH64" s="8"/>
      <c r="AI64" s="6">
        <v>380</v>
      </c>
      <c r="AJ64" s="6">
        <v>100</v>
      </c>
      <c r="AK64" s="6">
        <v>6</v>
      </c>
      <c r="AL64" s="6">
        <v>8</v>
      </c>
      <c r="AM64" s="6">
        <v>13</v>
      </c>
      <c r="AN64" s="6">
        <v>43</v>
      </c>
      <c r="AO64" s="6">
        <v>22</v>
      </c>
      <c r="AP64" s="6">
        <v>20</v>
      </c>
      <c r="AQ64" s="6">
        <v>667</v>
      </c>
      <c r="AR64" s="6">
        <v>6</v>
      </c>
      <c r="AS64" s="6">
        <f t="shared" si="153"/>
        <v>730</v>
      </c>
      <c r="AT64" s="6">
        <f t="shared" si="154"/>
        <v>547</v>
      </c>
      <c r="AU64" s="6">
        <f t="shared" si="155"/>
        <v>912</v>
      </c>
      <c r="AV64" s="6">
        <f t="shared" si="156"/>
        <v>-4</v>
      </c>
      <c r="AW64" s="6">
        <f t="shared" si="157"/>
        <v>-3</v>
      </c>
      <c r="AX64" s="6">
        <f t="shared" si="158"/>
        <v>1</v>
      </c>
      <c r="AY64" s="6">
        <f t="shared" si="159"/>
        <v>5</v>
      </c>
      <c r="AZ64" s="6">
        <f t="shared" si="160"/>
        <v>8</v>
      </c>
    </row>
    <row r="65" spans="1:52" s="6" customFormat="1" hidden="1">
      <c r="A65" s="35">
        <v>81</v>
      </c>
      <c r="B65" s="7" t="s">
        <v>256</v>
      </c>
      <c r="C65" s="23" t="s">
        <v>252</v>
      </c>
      <c r="D65" s="8" t="s">
        <v>1</v>
      </c>
      <c r="E65" s="8" t="s">
        <v>0</v>
      </c>
      <c r="F65" s="9" t="s">
        <v>69</v>
      </c>
      <c r="G65" s="26" t="s">
        <v>10</v>
      </c>
      <c r="H65" s="6">
        <f>ROUNDDOWN(AI65*1.05,0)+INDEX(Sheet2!$B$2:'Sheet2'!$B$5,MATCH(G65,Sheet2!$A$2:'Sheet2'!$A$5,0),0)+34*AR65-ROUNDUP(IF($BA$1=TRUE,AT65,AU65)/10,0)</f>
        <v>685</v>
      </c>
      <c r="I65" s="6">
        <f>ROUNDDOWN(AJ65*1.05,0)+INDEX(Sheet2!$B$2:'Sheet2'!$B$5,MATCH(G65,Sheet2!$A$2:'Sheet2'!$A$5,0),0)+34*AR65-ROUNDUP(IF($BA$1=TRUE,AT65,AU65)/10,0)</f>
        <v>391</v>
      </c>
      <c r="J65" s="45">
        <f t="shared" si="136"/>
        <v>1076</v>
      </c>
      <c r="K65" s="41">
        <f>AU65-ROUNDDOWN(AP65/2,0)-ROUNDDOWN(MAX(AO65*1.2,AN65*0.5),0)+INDEX(Sheet2!$C$2:'Sheet2'!$C$5,MATCH(G65,Sheet2!$A$2:'Sheet2'!$A$5,0),0)</f>
        <v>973</v>
      </c>
      <c r="L65" s="23">
        <f t="shared" si="137"/>
        <v>537</v>
      </c>
      <c r="N65" s="27">
        <f>AV65+IF($F65="범선",IF($BE$1=TRUE,INDEX(Sheet2!$H$2:'Sheet2'!$H$45,MATCH(AV65,Sheet2!$G$2:'Sheet2'!$G$45,0),0)),IF($BF$1=TRUE,INDEX(Sheet2!$I$2:'Sheet2'!$I$45,MATCH(AV65,Sheet2!$G$2:'Sheet2'!$G$45,0)),IF($BG$1=TRUE,INDEX(Sheet2!$H$2:'Sheet2'!$H$45,MATCH(AV65,Sheet2!$G$2:'Sheet2'!$G$45,0)),0)))+IF($BC$1=TRUE,2,0)</f>
        <v>-2</v>
      </c>
      <c r="O65" s="8">
        <f t="shared" si="138"/>
        <v>1</v>
      </c>
      <c r="P65" s="8">
        <f t="shared" si="139"/>
        <v>4</v>
      </c>
      <c r="Q65" s="26">
        <f t="shared" si="140"/>
        <v>7</v>
      </c>
      <c r="R65" s="8">
        <f>AW65+IF($F65="범선",IF($BE$1=TRUE,INDEX(Sheet2!$H$2:'Sheet2'!$H$45,MATCH(AW65,Sheet2!$G$2:'Sheet2'!$G$45,0),0)),IF($BF$1=TRUE,INDEX(Sheet2!$I$2:'Sheet2'!$I$45,MATCH(AW65,Sheet2!$G$2:'Sheet2'!$G$45,0)),IF($BG$1=TRUE,INDEX(Sheet2!$H$2:'Sheet2'!$H$45,MATCH(AW65,Sheet2!$G$2:'Sheet2'!$G$45,0)),0)))+IF($BC$1=TRUE,2,0)</f>
        <v>0</v>
      </c>
      <c r="S65" s="8">
        <f t="shared" si="141"/>
        <v>3.5</v>
      </c>
      <c r="T65" s="8">
        <f t="shared" si="142"/>
        <v>6.5</v>
      </c>
      <c r="U65" s="26">
        <f t="shared" si="143"/>
        <v>9.5</v>
      </c>
      <c r="V65" s="8">
        <f>AX65+IF($F65="범선",IF($BE$1=TRUE,INDEX(Sheet2!$H$2:'Sheet2'!$H$45,MATCH(AX65,Sheet2!$G$2:'Sheet2'!$G$45,0),0)),IF($BF$1=TRUE,INDEX(Sheet2!$I$2:'Sheet2'!$I$45,MATCH(AX65,Sheet2!$G$2:'Sheet2'!$G$45,0)),IF($BG$1=TRUE,INDEX(Sheet2!$H$2:'Sheet2'!$H$45,MATCH(AX65,Sheet2!$G$2:'Sheet2'!$G$45,0)),0)))+IF($BC$1=TRUE,2,0)</f>
        <v>3</v>
      </c>
      <c r="W65" s="8">
        <f t="shared" si="144"/>
        <v>6.5</v>
      </c>
      <c r="X65" s="8">
        <f t="shared" si="145"/>
        <v>9.5</v>
      </c>
      <c r="Y65" s="26">
        <f t="shared" si="146"/>
        <v>12.5</v>
      </c>
      <c r="Z65" s="8">
        <f>AY65+IF($F65="범선",IF($BE$1=TRUE,INDEX(Sheet2!$H$2:'Sheet2'!$H$45,MATCH(AY65,Sheet2!$G$2:'Sheet2'!$G$45,0),0)),IF($BF$1=TRUE,INDEX(Sheet2!$I$2:'Sheet2'!$I$45,MATCH(AY65,Sheet2!$G$2:'Sheet2'!$G$45,0)),IF($BG$1=TRUE,INDEX(Sheet2!$H$2:'Sheet2'!$H$45,MATCH(AY65,Sheet2!$G$2:'Sheet2'!$G$45,0)),0)))+IF($BC$1=TRUE,2,0)</f>
        <v>7</v>
      </c>
      <c r="AA65" s="8">
        <f t="shared" si="147"/>
        <v>10.5</v>
      </c>
      <c r="AB65" s="8">
        <f t="shared" si="148"/>
        <v>13.5</v>
      </c>
      <c r="AC65" s="26">
        <f t="shared" si="149"/>
        <v>16.5</v>
      </c>
      <c r="AD65" s="8">
        <f>AZ65+IF($F65="범선",IF($BE$1=TRUE,INDEX(Sheet2!$H$2:'Sheet2'!$H$45,MATCH(AZ65,Sheet2!$G$2:'Sheet2'!$G$45,0),0)),IF($BF$1=TRUE,INDEX(Sheet2!$I$2:'Sheet2'!$I$45,MATCH(AZ65,Sheet2!$G$2:'Sheet2'!$G$45,0)),IF($BG$1=TRUE,INDEX(Sheet2!$H$2:'Sheet2'!$H$45,MATCH(AZ65,Sheet2!$G$2:'Sheet2'!$G$45,0)),0)))+IF($BC$1=TRUE,2,0)</f>
        <v>10</v>
      </c>
      <c r="AE65" s="8">
        <f t="shared" si="150"/>
        <v>13.5</v>
      </c>
      <c r="AF65" s="8">
        <f t="shared" si="151"/>
        <v>16.5</v>
      </c>
      <c r="AG65" s="26">
        <f t="shared" si="152"/>
        <v>19.5</v>
      </c>
      <c r="AH65" s="8"/>
      <c r="AI65" s="6">
        <v>380</v>
      </c>
      <c r="AJ65" s="6">
        <v>100</v>
      </c>
      <c r="AK65" s="6">
        <v>6</v>
      </c>
      <c r="AL65" s="6">
        <v>9</v>
      </c>
      <c r="AM65" s="6">
        <v>14</v>
      </c>
      <c r="AN65" s="6">
        <v>43</v>
      </c>
      <c r="AO65" s="6">
        <v>25</v>
      </c>
      <c r="AP65" s="6">
        <v>20</v>
      </c>
      <c r="AQ65" s="6">
        <v>707</v>
      </c>
      <c r="AR65" s="6">
        <v>6</v>
      </c>
      <c r="AS65" s="6">
        <f t="shared" si="153"/>
        <v>770</v>
      </c>
      <c r="AT65" s="6">
        <f t="shared" si="154"/>
        <v>577</v>
      </c>
      <c r="AU65" s="6">
        <f t="shared" si="155"/>
        <v>962</v>
      </c>
      <c r="AV65" s="6">
        <f t="shared" si="156"/>
        <v>-4</v>
      </c>
      <c r="AW65" s="6">
        <f t="shared" si="157"/>
        <v>-2</v>
      </c>
      <c r="AX65" s="6">
        <f t="shared" si="158"/>
        <v>1</v>
      </c>
      <c r="AY65" s="6">
        <f t="shared" si="159"/>
        <v>5</v>
      </c>
      <c r="AZ65" s="6">
        <f t="shared" si="160"/>
        <v>8</v>
      </c>
    </row>
    <row r="66" spans="1:52" s="6" customFormat="1" hidden="1">
      <c r="A66" s="35">
        <v>82</v>
      </c>
      <c r="B66" s="7" t="s">
        <v>96</v>
      </c>
      <c r="C66" s="23" t="s">
        <v>95</v>
      </c>
      <c r="D66" s="8" t="s">
        <v>1</v>
      </c>
      <c r="E66" s="8" t="s">
        <v>98</v>
      </c>
      <c r="F66" s="9" t="s">
        <v>69</v>
      </c>
      <c r="G66" s="26" t="s">
        <v>8</v>
      </c>
      <c r="H66" s="6">
        <f>ROUNDDOWN(AI66*1.05,0)+INDEX(Sheet2!$B$2:'Sheet2'!$B$5,MATCH(G66,Sheet2!$A$2:'Sheet2'!$A$5,0),0)+34*AR66-ROUNDUP(IF($BA$1=TRUE,AT66,AU66)/10,0)</f>
        <v>495</v>
      </c>
      <c r="I66" s="6">
        <f>ROUNDDOWN(AJ66*1.05,0)+INDEX(Sheet2!$B$2:'Sheet2'!$B$5,MATCH(G66,Sheet2!$A$2:'Sheet2'!$A$5,0),0)+34*AR66-ROUNDUP(IF($BA$1=TRUE,AT66,AU66)/10,0)</f>
        <v>553</v>
      </c>
      <c r="J66" s="45">
        <f t="shared" si="136"/>
        <v>1048</v>
      </c>
      <c r="K66" s="41">
        <f>AU66-ROUNDDOWN(AP66/2,0)-ROUNDDOWN(MAX(AO66*1.2,AN66*0.5),0)+INDEX(Sheet2!$C$2:'Sheet2'!$C$5,MATCH(G66,Sheet2!$A$2:'Sheet2'!$A$5,0),0)</f>
        <v>719</v>
      </c>
      <c r="L66" s="23">
        <f t="shared" si="137"/>
        <v>370</v>
      </c>
      <c r="N66" s="27">
        <f>AV66+IF($F66="범선",IF($BE$1=TRUE,INDEX(Sheet2!$H$2:'Sheet2'!$H$45,MATCH(AV66,Sheet2!$G$2:'Sheet2'!$G$45,0),0)),IF($BF$1=TRUE,INDEX(Sheet2!$I$2:'Sheet2'!$I$45,MATCH(AV66,Sheet2!$G$2:'Sheet2'!$G$45,0)),IF($BG$1=TRUE,INDEX(Sheet2!$H$2:'Sheet2'!$H$45,MATCH(AV66,Sheet2!$G$2:'Sheet2'!$G$45,0)),0)))+IF($BC$1=TRUE,2,0)</f>
        <v>5</v>
      </c>
      <c r="O66" s="8">
        <f t="shared" si="138"/>
        <v>8</v>
      </c>
      <c r="P66" s="8">
        <f t="shared" si="139"/>
        <v>11</v>
      </c>
      <c r="Q66" s="26">
        <f t="shared" si="140"/>
        <v>14</v>
      </c>
      <c r="R66" s="8">
        <f>AW66+IF($F66="범선",IF($BE$1=TRUE,INDEX(Sheet2!$H$2:'Sheet2'!$H$45,MATCH(AW66,Sheet2!$G$2:'Sheet2'!$G$45,0),0)),IF($BF$1=TRUE,INDEX(Sheet2!$I$2:'Sheet2'!$I$45,MATCH(AW66,Sheet2!$G$2:'Sheet2'!$G$45,0)),IF($BG$1=TRUE,INDEX(Sheet2!$H$2:'Sheet2'!$H$45,MATCH(AW66,Sheet2!$G$2:'Sheet2'!$G$45,0)),0)))+IF($BC$1=TRUE,2,0)</f>
        <v>6</v>
      </c>
      <c r="S66" s="8">
        <f t="shared" si="141"/>
        <v>9.5</v>
      </c>
      <c r="T66" s="8">
        <f t="shared" si="142"/>
        <v>12.5</v>
      </c>
      <c r="U66" s="26">
        <f t="shared" si="143"/>
        <v>15.5</v>
      </c>
      <c r="V66" s="8">
        <f>AX66+IF($F66="범선",IF($BE$1=TRUE,INDEX(Sheet2!$H$2:'Sheet2'!$H$45,MATCH(AX66,Sheet2!$G$2:'Sheet2'!$G$45,0),0)),IF($BF$1=TRUE,INDEX(Sheet2!$I$2:'Sheet2'!$I$45,MATCH(AX66,Sheet2!$G$2:'Sheet2'!$G$45,0)),IF($BG$1=TRUE,INDEX(Sheet2!$H$2:'Sheet2'!$H$45,MATCH(AX66,Sheet2!$G$2:'Sheet2'!$G$45,0)),0)))+IF($BC$1=TRUE,2,0)</f>
        <v>9</v>
      </c>
      <c r="W66" s="8">
        <f t="shared" si="144"/>
        <v>12.5</v>
      </c>
      <c r="X66" s="8">
        <f t="shared" si="145"/>
        <v>15.5</v>
      </c>
      <c r="Y66" s="26">
        <f t="shared" si="146"/>
        <v>18.5</v>
      </c>
      <c r="Z66" s="8">
        <f>AY66+IF($F66="범선",IF($BE$1=TRUE,INDEX(Sheet2!$H$2:'Sheet2'!$H$45,MATCH(AY66,Sheet2!$G$2:'Sheet2'!$G$45,0),0)),IF($BF$1=TRUE,INDEX(Sheet2!$I$2:'Sheet2'!$I$45,MATCH(AY66,Sheet2!$G$2:'Sheet2'!$G$45,0)),IF($BG$1=TRUE,INDEX(Sheet2!$H$2:'Sheet2'!$H$45,MATCH(AY66,Sheet2!$G$2:'Sheet2'!$G$45,0)),0)))+IF($BC$1=TRUE,2,0)</f>
        <v>13</v>
      </c>
      <c r="AA66" s="8">
        <f t="shared" si="147"/>
        <v>16.5</v>
      </c>
      <c r="AB66" s="8">
        <f t="shared" si="148"/>
        <v>19.5</v>
      </c>
      <c r="AC66" s="26">
        <f t="shared" si="149"/>
        <v>22.5</v>
      </c>
      <c r="AD66" s="8">
        <f>AZ66+IF($F66="범선",IF($BE$1=TRUE,INDEX(Sheet2!$H$2:'Sheet2'!$H$45,MATCH(AZ66,Sheet2!$G$2:'Sheet2'!$G$45,0),0)),IF($BF$1=TRUE,INDEX(Sheet2!$I$2:'Sheet2'!$I$45,MATCH(AZ66,Sheet2!$G$2:'Sheet2'!$G$45,0)),IF($BG$1=TRUE,INDEX(Sheet2!$H$2:'Sheet2'!$H$45,MATCH(AZ66,Sheet2!$G$2:'Sheet2'!$G$45,0)),0)))+IF($BC$1=TRUE,2,0)</f>
        <v>17</v>
      </c>
      <c r="AE66" s="8">
        <f t="shared" si="150"/>
        <v>20.5</v>
      </c>
      <c r="AF66" s="8">
        <f t="shared" si="151"/>
        <v>23.5</v>
      </c>
      <c r="AG66" s="26">
        <f t="shared" si="152"/>
        <v>26.5</v>
      </c>
      <c r="AH66" s="8"/>
      <c r="AI66" s="6">
        <v>275</v>
      </c>
      <c r="AJ66" s="6">
        <v>330</v>
      </c>
      <c r="AK66" s="6">
        <v>15</v>
      </c>
      <c r="AL66" s="6">
        <v>15</v>
      </c>
      <c r="AM66" s="6">
        <v>40</v>
      </c>
      <c r="AN66" s="6">
        <v>100</v>
      </c>
      <c r="AO66" s="6">
        <v>35</v>
      </c>
      <c r="AP66" s="6">
        <v>60</v>
      </c>
      <c r="AQ66" s="6">
        <v>440</v>
      </c>
      <c r="AR66" s="6">
        <v>3</v>
      </c>
      <c r="AS66" s="6">
        <f t="shared" si="153"/>
        <v>600</v>
      </c>
      <c r="AT66" s="6">
        <f t="shared" si="154"/>
        <v>450</v>
      </c>
      <c r="AU66" s="6">
        <f t="shared" si="155"/>
        <v>750</v>
      </c>
      <c r="AV66" s="6">
        <f t="shared" si="156"/>
        <v>3</v>
      </c>
      <c r="AW66" s="6">
        <f t="shared" si="157"/>
        <v>4</v>
      </c>
      <c r="AX66" s="6">
        <f t="shared" si="158"/>
        <v>7</v>
      </c>
      <c r="AY66" s="6">
        <f t="shared" si="159"/>
        <v>11</v>
      </c>
      <c r="AZ66" s="6">
        <f t="shared" si="160"/>
        <v>15</v>
      </c>
    </row>
    <row r="67" spans="1:52" s="6" customFormat="1" hidden="1">
      <c r="A67" s="35">
        <v>83</v>
      </c>
      <c r="B67" s="7" t="s">
        <v>91</v>
      </c>
      <c r="C67" s="23" t="s">
        <v>95</v>
      </c>
      <c r="D67" s="8" t="s">
        <v>1</v>
      </c>
      <c r="E67" s="8" t="s">
        <v>0</v>
      </c>
      <c r="F67" s="9" t="s">
        <v>69</v>
      </c>
      <c r="G67" s="26" t="s">
        <v>8</v>
      </c>
      <c r="H67" s="6">
        <f>ROUNDDOWN(AI67*1.05,0)+INDEX(Sheet2!$B$2:'Sheet2'!$B$5,MATCH(G67,Sheet2!$A$2:'Sheet2'!$A$5,0),0)+34*AR67-ROUNDUP(IF($BA$1=TRUE,AT67,AU67)/10,0)</f>
        <v>490</v>
      </c>
      <c r="I67" s="6">
        <f>ROUNDDOWN(AJ67*1.05,0)+INDEX(Sheet2!$B$2:'Sheet2'!$B$5,MATCH(G67,Sheet2!$A$2:'Sheet2'!$A$5,0),0)+34*AR67-ROUNDUP(IF($BA$1=TRUE,AT67,AU67)/10,0)</f>
        <v>543</v>
      </c>
      <c r="J67" s="45">
        <f t="shared" si="136"/>
        <v>1033</v>
      </c>
      <c r="K67" s="41">
        <f>AU67-ROUNDDOWN(AP67/2,0)-ROUNDDOWN(MAX(AO67*1.2,AN67*0.5),0)+INDEX(Sheet2!$C$2:'Sheet2'!$C$5,MATCH(G67,Sheet2!$A$2:'Sheet2'!$A$5,0),0)</f>
        <v>713</v>
      </c>
      <c r="L67" s="23">
        <f t="shared" si="137"/>
        <v>364</v>
      </c>
      <c r="N67" s="27">
        <f>AV67+IF($F67="범선",IF($BE$1=TRUE,INDEX(Sheet2!$H$2:'Sheet2'!$H$45,MATCH(AV67,Sheet2!$G$2:'Sheet2'!$G$45,0),0)),IF($BF$1=TRUE,INDEX(Sheet2!$I$2:'Sheet2'!$I$45,MATCH(AV67,Sheet2!$G$2:'Sheet2'!$G$45,0)),IF($BG$1=TRUE,INDEX(Sheet2!$H$2:'Sheet2'!$H$45,MATCH(AV67,Sheet2!$G$2:'Sheet2'!$G$45,0)),0)))+IF($BC$1=TRUE,2,0)</f>
        <v>5</v>
      </c>
      <c r="O67" s="8">
        <f t="shared" si="138"/>
        <v>8</v>
      </c>
      <c r="P67" s="8">
        <f t="shared" si="139"/>
        <v>11</v>
      </c>
      <c r="Q67" s="26">
        <f t="shared" si="140"/>
        <v>14</v>
      </c>
      <c r="R67" s="8">
        <f>AW67+IF($F67="범선",IF($BE$1=TRUE,INDEX(Sheet2!$H$2:'Sheet2'!$H$45,MATCH(AW67,Sheet2!$G$2:'Sheet2'!$G$45,0),0)),IF($BF$1=TRUE,INDEX(Sheet2!$I$2:'Sheet2'!$I$45,MATCH(AW67,Sheet2!$G$2:'Sheet2'!$G$45,0)),IF($BG$1=TRUE,INDEX(Sheet2!$H$2:'Sheet2'!$H$45,MATCH(AW67,Sheet2!$G$2:'Sheet2'!$G$45,0)),0)))+IF($BC$1=TRUE,2,0)</f>
        <v>6</v>
      </c>
      <c r="S67" s="8">
        <f t="shared" si="141"/>
        <v>9.5</v>
      </c>
      <c r="T67" s="8">
        <f t="shared" si="142"/>
        <v>12.5</v>
      </c>
      <c r="U67" s="26">
        <f t="shared" si="143"/>
        <v>15.5</v>
      </c>
      <c r="V67" s="8">
        <f>AX67+IF($F67="범선",IF($BE$1=TRUE,INDEX(Sheet2!$H$2:'Sheet2'!$H$45,MATCH(AX67,Sheet2!$G$2:'Sheet2'!$G$45,0),0)),IF($BF$1=TRUE,INDEX(Sheet2!$I$2:'Sheet2'!$I$45,MATCH(AX67,Sheet2!$G$2:'Sheet2'!$G$45,0)),IF($BG$1=TRUE,INDEX(Sheet2!$H$2:'Sheet2'!$H$45,MATCH(AX67,Sheet2!$G$2:'Sheet2'!$G$45,0)),0)))+IF($BC$1=TRUE,2,0)</f>
        <v>10</v>
      </c>
      <c r="W67" s="8">
        <f t="shared" si="144"/>
        <v>13.5</v>
      </c>
      <c r="X67" s="8">
        <f t="shared" si="145"/>
        <v>16.5</v>
      </c>
      <c r="Y67" s="26">
        <f t="shared" si="146"/>
        <v>19.5</v>
      </c>
      <c r="Z67" s="8">
        <f>AY67+IF($F67="범선",IF($BE$1=TRUE,INDEX(Sheet2!$H$2:'Sheet2'!$H$45,MATCH(AY67,Sheet2!$G$2:'Sheet2'!$G$45,0),0)),IF($BF$1=TRUE,INDEX(Sheet2!$I$2:'Sheet2'!$I$45,MATCH(AY67,Sheet2!$G$2:'Sheet2'!$G$45,0)),IF($BG$1=TRUE,INDEX(Sheet2!$H$2:'Sheet2'!$H$45,MATCH(AY67,Sheet2!$G$2:'Sheet2'!$G$45,0)),0)))+IF($BC$1=TRUE,2,0)</f>
        <v>13</v>
      </c>
      <c r="AA67" s="8">
        <f t="shared" si="147"/>
        <v>16.5</v>
      </c>
      <c r="AB67" s="8">
        <f t="shared" si="148"/>
        <v>19.5</v>
      </c>
      <c r="AC67" s="26">
        <f t="shared" si="149"/>
        <v>22.5</v>
      </c>
      <c r="AD67" s="8">
        <f>AZ67+IF($F67="범선",IF($BE$1=TRUE,INDEX(Sheet2!$H$2:'Sheet2'!$H$45,MATCH(AZ67,Sheet2!$G$2:'Sheet2'!$G$45,0),0)),IF($BF$1=TRUE,INDEX(Sheet2!$I$2:'Sheet2'!$I$45,MATCH(AZ67,Sheet2!$G$2:'Sheet2'!$G$45,0)),IF($BG$1=TRUE,INDEX(Sheet2!$H$2:'Sheet2'!$H$45,MATCH(AZ67,Sheet2!$G$2:'Sheet2'!$G$45,0)),0)))+IF($BC$1=TRUE,2,0)</f>
        <v>17</v>
      </c>
      <c r="AE67" s="8">
        <f t="shared" si="150"/>
        <v>20.5</v>
      </c>
      <c r="AF67" s="8">
        <f t="shared" si="151"/>
        <v>23.5</v>
      </c>
      <c r="AG67" s="26">
        <f t="shared" si="152"/>
        <v>26.5</v>
      </c>
      <c r="AH67" s="8"/>
      <c r="AI67" s="6">
        <v>270</v>
      </c>
      <c r="AJ67" s="6">
        <v>320</v>
      </c>
      <c r="AK67" s="6">
        <v>14</v>
      </c>
      <c r="AL67" s="6">
        <v>14</v>
      </c>
      <c r="AM67" s="6">
        <v>41</v>
      </c>
      <c r="AN67" s="6">
        <v>100</v>
      </c>
      <c r="AO67" s="6">
        <v>35</v>
      </c>
      <c r="AP67" s="6">
        <v>72</v>
      </c>
      <c r="AQ67" s="6">
        <v>428</v>
      </c>
      <c r="AR67" s="6">
        <v>3</v>
      </c>
      <c r="AS67" s="6">
        <f t="shared" si="153"/>
        <v>600</v>
      </c>
      <c r="AT67" s="6">
        <f t="shared" si="154"/>
        <v>450</v>
      </c>
      <c r="AU67" s="6">
        <f t="shared" si="155"/>
        <v>750</v>
      </c>
      <c r="AV67" s="6">
        <f t="shared" si="156"/>
        <v>3</v>
      </c>
      <c r="AW67" s="6">
        <f t="shared" si="157"/>
        <v>4</v>
      </c>
      <c r="AX67" s="6">
        <f t="shared" si="158"/>
        <v>8</v>
      </c>
      <c r="AY67" s="6">
        <f t="shared" si="159"/>
        <v>11</v>
      </c>
      <c r="AZ67" s="6">
        <f t="shared" si="160"/>
        <v>15</v>
      </c>
    </row>
    <row r="68" spans="1:52" s="6" customFormat="1" hidden="1">
      <c r="A68" s="35">
        <v>84</v>
      </c>
      <c r="B68" s="7" t="s">
        <v>97</v>
      </c>
      <c r="C68" s="23" t="s">
        <v>95</v>
      </c>
      <c r="D68" s="8" t="s">
        <v>1</v>
      </c>
      <c r="E68" s="8" t="s">
        <v>99</v>
      </c>
      <c r="F68" s="9" t="s">
        <v>69</v>
      </c>
      <c r="G68" s="26" t="s">
        <v>10</v>
      </c>
      <c r="H68" s="6">
        <f>ROUNDDOWN(AI68*1.05,0)+INDEX(Sheet2!$B$2:'Sheet2'!$B$5,MATCH(G68,Sheet2!$A$2:'Sheet2'!$A$5,0),0)+34*AR68-ROUNDUP(IF($BA$1=TRUE,AT68,AU68)/10,0)</f>
        <v>476</v>
      </c>
      <c r="I68" s="6">
        <f>ROUNDDOWN(AJ68*1.05,0)+INDEX(Sheet2!$B$2:'Sheet2'!$B$5,MATCH(G68,Sheet2!$A$2:'Sheet2'!$A$5,0),0)+34*AR68-ROUNDUP(IF($BA$1=TRUE,AT68,AU68)/10,0)</f>
        <v>529</v>
      </c>
      <c r="J68" s="45">
        <f t="shared" si="136"/>
        <v>1005</v>
      </c>
      <c r="K68" s="41">
        <f>AU68-ROUNDDOWN(AP68/2,0)-ROUNDDOWN(MAX(AO68*1.2,AN68*0.5),0)+INDEX(Sheet2!$C$2:'Sheet2'!$C$5,MATCH(G68,Sheet2!$A$2:'Sheet2'!$A$5,0),0)</f>
        <v>783</v>
      </c>
      <c r="L68" s="23">
        <f t="shared" si="137"/>
        <v>407</v>
      </c>
      <c r="N68" s="27">
        <f>AV68+IF($F68="범선",IF($BE$1=TRUE,INDEX(Sheet2!$H$2:'Sheet2'!$H$45,MATCH(AV68,Sheet2!$G$2:'Sheet2'!$G$45,0),0)),IF($BF$1=TRUE,INDEX(Sheet2!$I$2:'Sheet2'!$I$45,MATCH(AV68,Sheet2!$G$2:'Sheet2'!$G$45,0)),IF($BG$1=TRUE,INDEX(Sheet2!$H$2:'Sheet2'!$H$45,MATCH(AV68,Sheet2!$G$2:'Sheet2'!$G$45,0)),0)))+IF($BC$1=TRUE,2,0)</f>
        <v>5</v>
      </c>
      <c r="O68" s="8">
        <f t="shared" si="138"/>
        <v>8</v>
      </c>
      <c r="P68" s="8">
        <f t="shared" si="139"/>
        <v>11</v>
      </c>
      <c r="Q68" s="26">
        <f t="shared" si="140"/>
        <v>14</v>
      </c>
      <c r="R68" s="8">
        <f>AW68+IF($F68="범선",IF($BE$1=TRUE,INDEX(Sheet2!$H$2:'Sheet2'!$H$45,MATCH(AW68,Sheet2!$G$2:'Sheet2'!$G$45,0),0)),IF($BF$1=TRUE,INDEX(Sheet2!$I$2:'Sheet2'!$I$45,MATCH(AW68,Sheet2!$G$2:'Sheet2'!$G$45,0)),IF($BG$1=TRUE,INDEX(Sheet2!$H$2:'Sheet2'!$H$45,MATCH(AW68,Sheet2!$G$2:'Sheet2'!$G$45,0)),0)))+IF($BC$1=TRUE,2,0)</f>
        <v>6</v>
      </c>
      <c r="S68" s="8">
        <f t="shared" si="141"/>
        <v>9.5</v>
      </c>
      <c r="T68" s="8">
        <f t="shared" si="142"/>
        <v>12.5</v>
      </c>
      <c r="U68" s="26">
        <f t="shared" si="143"/>
        <v>15.5</v>
      </c>
      <c r="V68" s="8">
        <f>AX68+IF($F68="범선",IF($BE$1=TRUE,INDEX(Sheet2!$H$2:'Sheet2'!$H$45,MATCH(AX68,Sheet2!$G$2:'Sheet2'!$G$45,0),0)),IF($BF$1=TRUE,INDEX(Sheet2!$I$2:'Sheet2'!$I$45,MATCH(AX68,Sheet2!$G$2:'Sheet2'!$G$45,0)),IF($BG$1=TRUE,INDEX(Sheet2!$H$2:'Sheet2'!$H$45,MATCH(AX68,Sheet2!$G$2:'Sheet2'!$G$45,0)),0)))+IF($BC$1=TRUE,2,0)</f>
        <v>9</v>
      </c>
      <c r="W68" s="8">
        <f t="shared" si="144"/>
        <v>12.5</v>
      </c>
      <c r="X68" s="8">
        <f t="shared" si="145"/>
        <v>15.5</v>
      </c>
      <c r="Y68" s="26">
        <f t="shared" si="146"/>
        <v>18.5</v>
      </c>
      <c r="Z68" s="8">
        <f>AY68+IF($F68="범선",IF($BE$1=TRUE,INDEX(Sheet2!$H$2:'Sheet2'!$H$45,MATCH(AY68,Sheet2!$G$2:'Sheet2'!$G$45,0),0)),IF($BF$1=TRUE,INDEX(Sheet2!$I$2:'Sheet2'!$I$45,MATCH(AY68,Sheet2!$G$2:'Sheet2'!$G$45,0)),IF($BG$1=TRUE,INDEX(Sheet2!$H$2:'Sheet2'!$H$45,MATCH(AY68,Sheet2!$G$2:'Sheet2'!$G$45,0)),0)))+IF($BC$1=TRUE,2,0)</f>
        <v>13</v>
      </c>
      <c r="AA68" s="8">
        <f t="shared" si="147"/>
        <v>16.5</v>
      </c>
      <c r="AB68" s="8">
        <f t="shared" si="148"/>
        <v>19.5</v>
      </c>
      <c r="AC68" s="26">
        <f t="shared" si="149"/>
        <v>22.5</v>
      </c>
      <c r="AD68" s="8">
        <f>AZ68+IF($F68="범선",IF($BE$1=TRUE,INDEX(Sheet2!$H$2:'Sheet2'!$H$45,MATCH(AZ68,Sheet2!$G$2:'Sheet2'!$G$45,0),0)),IF($BF$1=TRUE,INDEX(Sheet2!$I$2:'Sheet2'!$I$45,MATCH(AZ68,Sheet2!$G$2:'Sheet2'!$G$45,0)),IF($BG$1=TRUE,INDEX(Sheet2!$H$2:'Sheet2'!$H$45,MATCH(AZ68,Sheet2!$G$2:'Sheet2'!$G$45,0)),0)))+IF($BC$1=TRUE,2,0)</f>
        <v>17</v>
      </c>
      <c r="AE68" s="8">
        <f t="shared" si="150"/>
        <v>20.5</v>
      </c>
      <c r="AF68" s="8">
        <f t="shared" si="151"/>
        <v>23.5</v>
      </c>
      <c r="AG68" s="26">
        <f t="shared" si="152"/>
        <v>26.5</v>
      </c>
      <c r="AH68" s="8"/>
      <c r="AI68" s="6">
        <v>270</v>
      </c>
      <c r="AJ68" s="6">
        <v>320</v>
      </c>
      <c r="AK68" s="6">
        <v>13</v>
      </c>
      <c r="AL68" s="6">
        <v>14</v>
      </c>
      <c r="AM68" s="6">
        <v>40</v>
      </c>
      <c r="AN68" s="6">
        <v>100</v>
      </c>
      <c r="AO68" s="6">
        <v>35</v>
      </c>
      <c r="AP68" s="6">
        <v>60</v>
      </c>
      <c r="AQ68" s="6">
        <v>490</v>
      </c>
      <c r="AR68" s="6">
        <v>3</v>
      </c>
      <c r="AS68" s="6">
        <f t="shared" si="153"/>
        <v>650</v>
      </c>
      <c r="AT68" s="6">
        <f t="shared" si="154"/>
        <v>487</v>
      </c>
      <c r="AU68" s="6">
        <f t="shared" si="155"/>
        <v>812</v>
      </c>
      <c r="AV68" s="6">
        <f t="shared" si="156"/>
        <v>3</v>
      </c>
      <c r="AW68" s="6">
        <f t="shared" si="157"/>
        <v>4</v>
      </c>
      <c r="AX68" s="6">
        <f t="shared" si="158"/>
        <v>7</v>
      </c>
      <c r="AY68" s="6">
        <f t="shared" si="159"/>
        <v>11</v>
      </c>
      <c r="AZ68" s="6">
        <f t="shared" si="160"/>
        <v>15</v>
      </c>
    </row>
    <row r="69" spans="1:52" s="6" customFormat="1" hidden="1">
      <c r="A69" s="35">
        <v>85</v>
      </c>
      <c r="B69" s="7"/>
      <c r="C69" s="23" t="s">
        <v>95</v>
      </c>
      <c r="D69" s="8" t="s">
        <v>43</v>
      </c>
      <c r="E69" s="8" t="s">
        <v>0</v>
      </c>
      <c r="F69" s="9" t="s">
        <v>69</v>
      </c>
      <c r="G69" s="26" t="s">
        <v>109</v>
      </c>
      <c r="H69" s="6">
        <f>ROUNDDOWN(AI69*1.05,0)+INDEX(Sheet2!$B$2:'Sheet2'!$B$5,MATCH(G69,Sheet2!$A$2:'Sheet2'!$A$5,0),0)+34*AR69-ROUNDUP(IF($BA$1=TRUE,AT69,AU69)/10,0)</f>
        <v>490</v>
      </c>
      <c r="I69" s="6">
        <f>ROUNDDOWN(AJ69*1.05,0)+INDEX(Sheet2!$B$2:'Sheet2'!$B$5,MATCH(G69,Sheet2!$A$2:'Sheet2'!$A$5,0),0)+34*AR69-ROUNDUP(IF($BA$1=TRUE,AT69,AU69)/10,0)</f>
        <v>543</v>
      </c>
      <c r="J69" s="45">
        <f t="shared" si="136"/>
        <v>1033</v>
      </c>
      <c r="K69" s="41">
        <f>AU69-ROUNDDOWN(AP69/2,0)-ROUNDDOWN(MAX(AO69*1.2,AN69*0.5),0)+INDEX(Sheet2!$C$2:'Sheet2'!$C$5,MATCH(G69,Sheet2!$A$2:'Sheet2'!$A$5,0),0)</f>
        <v>727</v>
      </c>
      <c r="L69" s="23">
        <f t="shared" si="137"/>
        <v>378</v>
      </c>
      <c r="N69" s="27">
        <f>AV69+IF($F69="범선",IF($BE$1=TRUE,INDEX(Sheet2!$H$2:'Sheet2'!$H$45,MATCH(AV69,Sheet2!$G$2:'Sheet2'!$G$45,0),0)),IF($BF$1=TRUE,INDEX(Sheet2!$I$2:'Sheet2'!$I$45,MATCH(AV69,Sheet2!$G$2:'Sheet2'!$G$45,0)),IF($BG$1=TRUE,INDEX(Sheet2!$H$2:'Sheet2'!$H$45,MATCH(AV69,Sheet2!$G$2:'Sheet2'!$G$45,0)),0)))+IF($BC$1=TRUE,2,0)</f>
        <v>4</v>
      </c>
      <c r="O69" s="8">
        <f t="shared" si="138"/>
        <v>7</v>
      </c>
      <c r="P69" s="8">
        <f t="shared" si="139"/>
        <v>10</v>
      </c>
      <c r="Q69" s="26">
        <f t="shared" si="140"/>
        <v>13</v>
      </c>
      <c r="R69" s="8">
        <f>AW69+IF($F69="범선",IF($BE$1=TRUE,INDEX(Sheet2!$H$2:'Sheet2'!$H$45,MATCH(AW69,Sheet2!$G$2:'Sheet2'!$G$45,0),0)),IF($BF$1=TRUE,INDEX(Sheet2!$I$2:'Sheet2'!$I$45,MATCH(AW69,Sheet2!$G$2:'Sheet2'!$G$45,0)),IF($BG$1=TRUE,INDEX(Sheet2!$H$2:'Sheet2'!$H$45,MATCH(AW69,Sheet2!$G$2:'Sheet2'!$G$45,0)),0)))+IF($BC$1=TRUE,2,0)</f>
        <v>5</v>
      </c>
      <c r="S69" s="8">
        <f t="shared" si="141"/>
        <v>8.5</v>
      </c>
      <c r="T69" s="8">
        <f t="shared" si="142"/>
        <v>11.5</v>
      </c>
      <c r="U69" s="26">
        <f t="shared" si="143"/>
        <v>14.5</v>
      </c>
      <c r="V69" s="8">
        <f>AX69+IF($F69="범선",IF($BE$1=TRUE,INDEX(Sheet2!$H$2:'Sheet2'!$H$45,MATCH(AX69,Sheet2!$G$2:'Sheet2'!$G$45,0),0)),IF($BF$1=TRUE,INDEX(Sheet2!$I$2:'Sheet2'!$I$45,MATCH(AX69,Sheet2!$G$2:'Sheet2'!$G$45,0)),IF($BG$1=TRUE,INDEX(Sheet2!$H$2:'Sheet2'!$H$45,MATCH(AX69,Sheet2!$G$2:'Sheet2'!$G$45,0)),0)))+IF($BC$1=TRUE,2,0)</f>
        <v>9</v>
      </c>
      <c r="W69" s="8">
        <f t="shared" si="144"/>
        <v>12.5</v>
      </c>
      <c r="X69" s="8">
        <f t="shared" si="145"/>
        <v>15.5</v>
      </c>
      <c r="Y69" s="26">
        <f t="shared" si="146"/>
        <v>18.5</v>
      </c>
      <c r="Z69" s="8">
        <f>AY69+IF($F69="범선",IF($BE$1=TRUE,INDEX(Sheet2!$H$2:'Sheet2'!$H$45,MATCH(AY69,Sheet2!$G$2:'Sheet2'!$G$45,0),0)),IF($BF$1=TRUE,INDEX(Sheet2!$I$2:'Sheet2'!$I$45,MATCH(AY69,Sheet2!$G$2:'Sheet2'!$G$45,0)),IF($BG$1=TRUE,INDEX(Sheet2!$H$2:'Sheet2'!$H$45,MATCH(AY69,Sheet2!$G$2:'Sheet2'!$G$45,0)),0)))+IF($BC$1=TRUE,2,0)</f>
        <v>13</v>
      </c>
      <c r="AA69" s="8">
        <f t="shared" si="147"/>
        <v>16.5</v>
      </c>
      <c r="AB69" s="8">
        <f t="shared" si="148"/>
        <v>19.5</v>
      </c>
      <c r="AC69" s="26">
        <f t="shared" si="149"/>
        <v>22.5</v>
      </c>
      <c r="AD69" s="8">
        <f>AZ69+IF($F69="범선",IF($BE$1=TRUE,INDEX(Sheet2!$H$2:'Sheet2'!$H$45,MATCH(AZ69,Sheet2!$G$2:'Sheet2'!$G$45,0),0)),IF($BF$1=TRUE,INDEX(Sheet2!$I$2:'Sheet2'!$I$45,MATCH(AZ69,Sheet2!$G$2:'Sheet2'!$G$45,0)),IF($BG$1=TRUE,INDEX(Sheet2!$H$2:'Sheet2'!$H$45,MATCH(AZ69,Sheet2!$G$2:'Sheet2'!$G$45,0)),0)))+IF($BC$1=TRUE,2,0)</f>
        <v>16</v>
      </c>
      <c r="AE69" s="8">
        <f t="shared" si="150"/>
        <v>19.5</v>
      </c>
      <c r="AF69" s="8">
        <f t="shared" si="151"/>
        <v>22.5</v>
      </c>
      <c r="AG69" s="26">
        <f t="shared" si="152"/>
        <v>25.5</v>
      </c>
      <c r="AH69" s="8"/>
      <c r="AI69" s="6">
        <v>270</v>
      </c>
      <c r="AJ69" s="6">
        <v>320</v>
      </c>
      <c r="AK69" s="6">
        <v>13</v>
      </c>
      <c r="AL69" s="6">
        <v>14</v>
      </c>
      <c r="AM69" s="6">
        <v>38</v>
      </c>
      <c r="AN69" s="6">
        <v>80</v>
      </c>
      <c r="AO69" s="6">
        <v>35</v>
      </c>
      <c r="AP69" s="6">
        <v>60</v>
      </c>
      <c r="AQ69" s="6">
        <v>460</v>
      </c>
      <c r="AR69" s="6">
        <v>3</v>
      </c>
      <c r="AS69" s="6">
        <f t="shared" si="153"/>
        <v>600</v>
      </c>
      <c r="AT69" s="6">
        <f t="shared" si="154"/>
        <v>450</v>
      </c>
      <c r="AU69" s="6">
        <f t="shared" si="155"/>
        <v>750</v>
      </c>
      <c r="AV69" s="6">
        <f t="shared" si="156"/>
        <v>2</v>
      </c>
      <c r="AW69" s="6">
        <f t="shared" si="157"/>
        <v>3</v>
      </c>
      <c r="AX69" s="6">
        <f t="shared" si="158"/>
        <v>7</v>
      </c>
      <c r="AY69" s="6">
        <f t="shared" si="159"/>
        <v>11</v>
      </c>
      <c r="AZ69" s="6">
        <f t="shared" si="160"/>
        <v>14</v>
      </c>
    </row>
    <row r="70" spans="1:52" s="6" customFormat="1" hidden="1">
      <c r="A70" s="35">
        <v>86</v>
      </c>
      <c r="B70" s="7" t="s">
        <v>206</v>
      </c>
      <c r="C70" s="23" t="s">
        <v>209</v>
      </c>
      <c r="D70" s="8" t="s">
        <v>1</v>
      </c>
      <c r="E70" s="8" t="s">
        <v>120</v>
      </c>
      <c r="F70" s="8" t="s">
        <v>153</v>
      </c>
      <c r="G70" s="26" t="s">
        <v>10</v>
      </c>
      <c r="H70" s="6">
        <f>ROUNDDOWN(AI70*1.05,0)+INDEX(Sheet2!$B$2:'Sheet2'!$B$5,MATCH(G70,Sheet2!$A$2:'Sheet2'!$A$5,0),0)+34*AR70-ROUNDUP(IF($BA$1=TRUE,AT70,AU70)/10,0)</f>
        <v>451</v>
      </c>
      <c r="I70" s="6">
        <f>ROUNDDOWN(AJ70*1.05,0)+INDEX(Sheet2!$B$2:'Sheet2'!$B$5,MATCH(G70,Sheet2!$A$2:'Sheet2'!$A$5,0),0)+34*AR70-ROUNDUP(IF($BA$1=TRUE,AT70,AU70)/10,0)</f>
        <v>551</v>
      </c>
      <c r="J70" s="45">
        <f t="shared" si="136"/>
        <v>1002</v>
      </c>
      <c r="K70" s="41">
        <f>AU70-ROUNDDOWN(AP70/2,0)-ROUNDDOWN(MAX(AO70*1.2,AN70*0.5),0)+INDEX(Sheet2!$C$2:'Sheet2'!$C$5,MATCH(G70,Sheet2!$A$2:'Sheet2'!$A$5,0),0)</f>
        <v>1114</v>
      </c>
      <c r="L70" s="23">
        <f t="shared" si="137"/>
        <v>603</v>
      </c>
      <c r="N70" s="27">
        <f>AV70+IF($F70="범선",IF($BE$1=TRUE,INDEX(Sheet2!$H$2:'Sheet2'!$H$45,MATCH(AV70,Sheet2!$G$2:'Sheet2'!$G$45,0),0)),IF($BF$1=TRUE,INDEX(Sheet2!$I$2:'Sheet2'!$I$45,MATCH(AV70,Sheet2!$G$2:'Sheet2'!$G$45,0)),IF($BG$1=TRUE,INDEX(Sheet2!$H$2:'Sheet2'!$H$45,MATCH(AV70,Sheet2!$G$2:'Sheet2'!$G$45,0)),0)))+IF($BC$1=TRUE,2,0)</f>
        <v>4</v>
      </c>
      <c r="O70" s="8">
        <f t="shared" si="138"/>
        <v>7</v>
      </c>
      <c r="P70" s="8">
        <f t="shared" si="139"/>
        <v>10</v>
      </c>
      <c r="Q70" s="26">
        <f t="shared" si="140"/>
        <v>13</v>
      </c>
      <c r="R70" s="8">
        <f>AW70+IF($F70="범선",IF($BE$1=TRUE,INDEX(Sheet2!$H$2:'Sheet2'!$H$45,MATCH(AW70,Sheet2!$G$2:'Sheet2'!$G$45,0),0)),IF($BF$1=TRUE,INDEX(Sheet2!$I$2:'Sheet2'!$I$45,MATCH(AW70,Sheet2!$G$2:'Sheet2'!$G$45,0)),IF($BG$1=TRUE,INDEX(Sheet2!$H$2:'Sheet2'!$H$45,MATCH(AW70,Sheet2!$G$2:'Sheet2'!$G$45,0)),0)))+IF($BC$1=TRUE,2,0)</f>
        <v>5</v>
      </c>
      <c r="S70" s="8">
        <f t="shared" si="141"/>
        <v>8.5</v>
      </c>
      <c r="T70" s="8">
        <f t="shared" si="142"/>
        <v>11.5</v>
      </c>
      <c r="U70" s="26">
        <f t="shared" si="143"/>
        <v>14.5</v>
      </c>
      <c r="V70" s="8">
        <f>AX70+IF($F70="범선",IF($BE$1=TRUE,INDEX(Sheet2!$H$2:'Sheet2'!$H$45,MATCH(AX70,Sheet2!$G$2:'Sheet2'!$G$45,0),0)),IF($BF$1=TRUE,INDEX(Sheet2!$I$2:'Sheet2'!$I$45,MATCH(AX70,Sheet2!$G$2:'Sheet2'!$G$45,0)),IF($BG$1=TRUE,INDEX(Sheet2!$H$2:'Sheet2'!$H$45,MATCH(AX70,Sheet2!$G$2:'Sheet2'!$G$45,0)),0)))+IF($BC$1=TRUE,2,0)</f>
        <v>8</v>
      </c>
      <c r="W70" s="8">
        <f t="shared" si="144"/>
        <v>11.5</v>
      </c>
      <c r="X70" s="8">
        <f t="shared" si="145"/>
        <v>14.5</v>
      </c>
      <c r="Y70" s="26">
        <f t="shared" si="146"/>
        <v>17.5</v>
      </c>
      <c r="Z70" s="8">
        <f>AY70+IF($F70="범선",IF($BE$1=TRUE,INDEX(Sheet2!$H$2:'Sheet2'!$H$45,MATCH(AY70,Sheet2!$G$2:'Sheet2'!$G$45,0),0)),IF($BF$1=TRUE,INDEX(Sheet2!$I$2:'Sheet2'!$I$45,MATCH(AY70,Sheet2!$G$2:'Sheet2'!$G$45,0)),IF($BG$1=TRUE,INDEX(Sheet2!$H$2:'Sheet2'!$H$45,MATCH(AY70,Sheet2!$G$2:'Sheet2'!$G$45,0)),0)))+IF($BC$1=TRUE,2,0)</f>
        <v>12</v>
      </c>
      <c r="AA70" s="8">
        <f t="shared" si="147"/>
        <v>15.5</v>
      </c>
      <c r="AB70" s="8">
        <f t="shared" si="148"/>
        <v>18.5</v>
      </c>
      <c r="AC70" s="26">
        <f t="shared" si="149"/>
        <v>21.5</v>
      </c>
      <c r="AD70" s="8">
        <f>AZ70+IF($F70="범선",IF($BE$1=TRUE,INDEX(Sheet2!$H$2:'Sheet2'!$H$45,MATCH(AZ70,Sheet2!$G$2:'Sheet2'!$G$45,0),0)),IF($BF$1=TRUE,INDEX(Sheet2!$I$2:'Sheet2'!$I$45,MATCH(AZ70,Sheet2!$G$2:'Sheet2'!$G$45,0)),IF($BG$1=TRUE,INDEX(Sheet2!$H$2:'Sheet2'!$H$45,MATCH(AZ70,Sheet2!$G$2:'Sheet2'!$G$45,0)),0)))+IF($BC$1=TRUE,2,0)</f>
        <v>16</v>
      </c>
      <c r="AE70" s="8">
        <f t="shared" si="150"/>
        <v>19.5</v>
      </c>
      <c r="AF70" s="8">
        <f t="shared" si="151"/>
        <v>22.5</v>
      </c>
      <c r="AG70" s="26">
        <f t="shared" si="152"/>
        <v>25.5</v>
      </c>
      <c r="AH70" s="8"/>
      <c r="AI70" s="6">
        <v>265</v>
      </c>
      <c r="AJ70" s="6">
        <v>360</v>
      </c>
      <c r="AK70" s="6">
        <v>15</v>
      </c>
      <c r="AL70" s="6">
        <v>14</v>
      </c>
      <c r="AM70" s="6">
        <v>45</v>
      </c>
      <c r="AN70" s="6">
        <v>70</v>
      </c>
      <c r="AO70" s="6">
        <v>35</v>
      </c>
      <c r="AP70" s="6">
        <v>90</v>
      </c>
      <c r="AQ70" s="6">
        <v>760</v>
      </c>
      <c r="AR70" s="6">
        <v>3</v>
      </c>
      <c r="AS70" s="6">
        <f t="shared" si="153"/>
        <v>920</v>
      </c>
      <c r="AT70" s="6">
        <f t="shared" si="154"/>
        <v>690</v>
      </c>
      <c r="AU70" s="6">
        <f t="shared" si="155"/>
        <v>1150</v>
      </c>
      <c r="AV70" s="6">
        <f t="shared" si="156"/>
        <v>2</v>
      </c>
      <c r="AW70" s="6">
        <f t="shared" si="157"/>
        <v>3</v>
      </c>
      <c r="AX70" s="6">
        <f t="shared" si="158"/>
        <v>6</v>
      </c>
      <c r="AY70" s="6">
        <f t="shared" si="159"/>
        <v>10</v>
      </c>
      <c r="AZ70" s="6">
        <f t="shared" si="160"/>
        <v>14</v>
      </c>
    </row>
    <row r="71" spans="1:52" s="6" customFormat="1" hidden="1">
      <c r="A71" s="35">
        <v>87</v>
      </c>
      <c r="B71" s="7"/>
      <c r="C71" s="23" t="s">
        <v>209</v>
      </c>
      <c r="D71" s="8" t="s">
        <v>43</v>
      </c>
      <c r="E71" s="8" t="s">
        <v>117</v>
      </c>
      <c r="F71" s="9" t="s">
        <v>69</v>
      </c>
      <c r="G71" s="26" t="s">
        <v>10</v>
      </c>
      <c r="H71" s="6">
        <f>ROUNDDOWN(AI71*1.05,0)+INDEX(Sheet2!$B$2:'Sheet2'!$B$5,MATCH(G71,Sheet2!$A$2:'Sheet2'!$A$5,0),0)+34*AR71-ROUNDUP(IF($BA$1=TRUE,AT71,AU71)/10,0)</f>
        <v>447</v>
      </c>
      <c r="I71" s="6">
        <f>ROUNDDOWN(AJ71*1.05,0)+INDEX(Sheet2!$B$2:'Sheet2'!$B$5,MATCH(G71,Sheet2!$A$2:'Sheet2'!$A$5,0),0)+34*AR71-ROUNDUP(IF($BA$1=TRUE,AT71,AU71)/10,0)</f>
        <v>552</v>
      </c>
      <c r="J71" s="45">
        <f t="shared" si="136"/>
        <v>999</v>
      </c>
      <c r="K71" s="41">
        <f>AU71-ROUNDDOWN(AP71/2,0)-ROUNDDOWN(MAX(AO71*1.2,AN71*0.5),0)+INDEX(Sheet2!$C$2:'Sheet2'!$C$5,MATCH(G71,Sheet2!$A$2:'Sheet2'!$A$5,0),0)</f>
        <v>1094</v>
      </c>
      <c r="L71" s="23">
        <f t="shared" si="137"/>
        <v>593</v>
      </c>
      <c r="N71" s="27">
        <f>AV71+IF($F71="범선",IF($BE$1=TRUE,INDEX(Sheet2!$H$2:'Sheet2'!$H$45,MATCH(AV71,Sheet2!$G$2:'Sheet2'!$G$45,0),0)),IF($BF$1=TRUE,INDEX(Sheet2!$I$2:'Sheet2'!$I$45,MATCH(AV71,Sheet2!$G$2:'Sheet2'!$G$45,0)),IF($BG$1=TRUE,INDEX(Sheet2!$H$2:'Sheet2'!$H$45,MATCH(AV71,Sheet2!$G$2:'Sheet2'!$G$45,0)),0)))+IF($BC$1=TRUE,2,0)</f>
        <v>3</v>
      </c>
      <c r="O71" s="8">
        <f t="shared" si="138"/>
        <v>6</v>
      </c>
      <c r="P71" s="8">
        <f t="shared" si="139"/>
        <v>9</v>
      </c>
      <c r="Q71" s="26">
        <f t="shared" si="140"/>
        <v>12</v>
      </c>
      <c r="R71" s="8">
        <f>AW71+IF($F71="범선",IF($BE$1=TRUE,INDEX(Sheet2!$H$2:'Sheet2'!$H$45,MATCH(AW71,Sheet2!$G$2:'Sheet2'!$G$45,0),0)),IF($BF$1=TRUE,INDEX(Sheet2!$I$2:'Sheet2'!$I$45,MATCH(AW71,Sheet2!$G$2:'Sheet2'!$G$45,0)),IF($BG$1=TRUE,INDEX(Sheet2!$H$2:'Sheet2'!$H$45,MATCH(AW71,Sheet2!$G$2:'Sheet2'!$G$45,0)),0)))+IF($BC$1=TRUE,2,0)</f>
        <v>4</v>
      </c>
      <c r="S71" s="8">
        <f t="shared" si="141"/>
        <v>7.5</v>
      </c>
      <c r="T71" s="8">
        <f t="shared" si="142"/>
        <v>10.5</v>
      </c>
      <c r="U71" s="26">
        <f t="shared" si="143"/>
        <v>13.5</v>
      </c>
      <c r="V71" s="8">
        <f>AX71+IF($F71="범선",IF($BE$1=TRUE,INDEX(Sheet2!$H$2:'Sheet2'!$H$45,MATCH(AX71,Sheet2!$G$2:'Sheet2'!$G$45,0),0)),IF($BF$1=TRUE,INDEX(Sheet2!$I$2:'Sheet2'!$I$45,MATCH(AX71,Sheet2!$G$2:'Sheet2'!$G$45,0)),IF($BG$1=TRUE,INDEX(Sheet2!$H$2:'Sheet2'!$H$45,MATCH(AX71,Sheet2!$G$2:'Sheet2'!$G$45,0)),0)))+IF($BC$1=TRUE,2,0)</f>
        <v>7</v>
      </c>
      <c r="W71" s="8">
        <f t="shared" si="144"/>
        <v>10.5</v>
      </c>
      <c r="X71" s="8">
        <f t="shared" si="145"/>
        <v>13.5</v>
      </c>
      <c r="Y71" s="26">
        <f t="shared" si="146"/>
        <v>16.5</v>
      </c>
      <c r="Z71" s="8">
        <f>AY71+IF($F71="범선",IF($BE$1=TRUE,INDEX(Sheet2!$H$2:'Sheet2'!$H$45,MATCH(AY71,Sheet2!$G$2:'Sheet2'!$G$45,0),0)),IF($BF$1=TRUE,INDEX(Sheet2!$I$2:'Sheet2'!$I$45,MATCH(AY71,Sheet2!$G$2:'Sheet2'!$G$45,0)),IF($BG$1=TRUE,INDEX(Sheet2!$H$2:'Sheet2'!$H$45,MATCH(AY71,Sheet2!$G$2:'Sheet2'!$G$45,0)),0)))+IF($BC$1=TRUE,2,0)</f>
        <v>11</v>
      </c>
      <c r="AA71" s="8">
        <f t="shared" si="147"/>
        <v>14.5</v>
      </c>
      <c r="AB71" s="8">
        <f t="shared" si="148"/>
        <v>17.5</v>
      </c>
      <c r="AC71" s="26">
        <f t="shared" si="149"/>
        <v>20.5</v>
      </c>
      <c r="AD71" s="8">
        <f>AZ71+IF($F71="범선",IF($BE$1=TRUE,INDEX(Sheet2!$H$2:'Sheet2'!$H$45,MATCH(AZ71,Sheet2!$G$2:'Sheet2'!$G$45,0),0)),IF($BF$1=TRUE,INDEX(Sheet2!$I$2:'Sheet2'!$I$45,MATCH(AZ71,Sheet2!$G$2:'Sheet2'!$G$45,0)),IF($BG$1=TRUE,INDEX(Sheet2!$H$2:'Sheet2'!$H$45,MATCH(AZ71,Sheet2!$G$2:'Sheet2'!$G$45,0)),0)))+IF($BC$1=TRUE,2,0)</f>
        <v>15</v>
      </c>
      <c r="AE71" s="8">
        <f t="shared" si="150"/>
        <v>18.5</v>
      </c>
      <c r="AF71" s="8">
        <f t="shared" si="151"/>
        <v>21.5</v>
      </c>
      <c r="AG71" s="26">
        <f t="shared" si="152"/>
        <v>24.5</v>
      </c>
      <c r="AH71" s="8"/>
      <c r="AI71" s="6">
        <v>260</v>
      </c>
      <c r="AJ71" s="6">
        <v>360</v>
      </c>
      <c r="AK71" s="6">
        <v>15</v>
      </c>
      <c r="AL71" s="6">
        <v>14</v>
      </c>
      <c r="AM71" s="6">
        <v>40</v>
      </c>
      <c r="AN71" s="6">
        <v>70</v>
      </c>
      <c r="AO71" s="6">
        <v>35</v>
      </c>
      <c r="AP71" s="6">
        <v>80</v>
      </c>
      <c r="AQ71" s="6">
        <v>750</v>
      </c>
      <c r="AR71" s="6">
        <v>3</v>
      </c>
      <c r="AS71" s="6">
        <f t="shared" si="153"/>
        <v>900</v>
      </c>
      <c r="AT71" s="6">
        <f t="shared" si="154"/>
        <v>675</v>
      </c>
      <c r="AU71" s="6">
        <f t="shared" si="155"/>
        <v>1125</v>
      </c>
      <c r="AV71" s="6">
        <f t="shared" si="156"/>
        <v>1</v>
      </c>
      <c r="AW71" s="6">
        <f t="shared" si="157"/>
        <v>2</v>
      </c>
      <c r="AX71" s="6">
        <f t="shared" si="158"/>
        <v>5</v>
      </c>
      <c r="AY71" s="6">
        <f t="shared" si="159"/>
        <v>9</v>
      </c>
      <c r="AZ71" s="6">
        <f t="shared" si="160"/>
        <v>13</v>
      </c>
    </row>
    <row r="72" spans="1:52" s="6" customFormat="1" hidden="1">
      <c r="A72" s="35">
        <v>88</v>
      </c>
      <c r="B72" s="7" t="s">
        <v>210</v>
      </c>
      <c r="C72" s="23" t="s">
        <v>209</v>
      </c>
      <c r="D72" s="8" t="s">
        <v>1</v>
      </c>
      <c r="E72" s="8" t="s">
        <v>146</v>
      </c>
      <c r="F72" s="9" t="s">
        <v>69</v>
      </c>
      <c r="G72" s="26" t="s">
        <v>10</v>
      </c>
      <c r="H72" s="6">
        <f>ROUNDDOWN(AI72*1.05,0)+INDEX(Sheet2!$B$2:'Sheet2'!$B$5,MATCH(G72,Sheet2!$A$2:'Sheet2'!$A$5,0),0)+34*AR72-ROUNDUP(IF($BA$1=TRUE,AT72,AU72)/10,0)</f>
        <v>458</v>
      </c>
      <c r="I72" s="6">
        <f>ROUNDDOWN(AJ72*1.05,0)+INDEX(Sheet2!$B$2:'Sheet2'!$B$5,MATCH(G72,Sheet2!$A$2:'Sheet2'!$A$5,0),0)+34*AR72-ROUNDUP(IF($BA$1=TRUE,AT72,AU72)/10,0)</f>
        <v>553</v>
      </c>
      <c r="J72" s="45">
        <f t="shared" si="136"/>
        <v>1011</v>
      </c>
      <c r="K72" s="41">
        <f>AU72-ROUNDDOWN(AP72/2,0)-ROUNDDOWN(MAX(AO72*1.2,AN72*0.5),0)+INDEX(Sheet2!$C$2:'Sheet2'!$C$5,MATCH(G72,Sheet2!$A$2:'Sheet2'!$A$5,0),0)</f>
        <v>1156</v>
      </c>
      <c r="L72" s="23">
        <f t="shared" si="137"/>
        <v>630</v>
      </c>
      <c r="N72" s="27">
        <f>AV72+IF($F72="범선",IF($BE$1=TRUE,INDEX(Sheet2!$H$2:'Sheet2'!$H$45,MATCH(AV72,Sheet2!$G$2:'Sheet2'!$G$45,0),0)),IF($BF$1=TRUE,INDEX(Sheet2!$I$2:'Sheet2'!$I$45,MATCH(AV72,Sheet2!$G$2:'Sheet2'!$G$45,0)),IF($BG$1=TRUE,INDEX(Sheet2!$H$2:'Sheet2'!$H$45,MATCH(AV72,Sheet2!$G$2:'Sheet2'!$G$45,0)),0)))+IF($BC$1=TRUE,2,0)</f>
        <v>2</v>
      </c>
      <c r="O72" s="8">
        <f t="shared" si="138"/>
        <v>5</v>
      </c>
      <c r="P72" s="8">
        <f t="shared" si="139"/>
        <v>8</v>
      </c>
      <c r="Q72" s="26">
        <f t="shared" si="140"/>
        <v>11</v>
      </c>
      <c r="R72" s="8">
        <f>AW72+IF($F72="범선",IF($BE$1=TRUE,INDEX(Sheet2!$H$2:'Sheet2'!$H$45,MATCH(AW72,Sheet2!$G$2:'Sheet2'!$G$45,0),0)),IF($BF$1=TRUE,INDEX(Sheet2!$I$2:'Sheet2'!$I$45,MATCH(AW72,Sheet2!$G$2:'Sheet2'!$G$45,0)),IF($BG$1=TRUE,INDEX(Sheet2!$H$2:'Sheet2'!$H$45,MATCH(AW72,Sheet2!$G$2:'Sheet2'!$G$45,0)),0)))+IF($BC$1=TRUE,2,0)</f>
        <v>3</v>
      </c>
      <c r="S72" s="8">
        <f t="shared" si="141"/>
        <v>6.5</v>
      </c>
      <c r="T72" s="8">
        <f t="shared" si="142"/>
        <v>9.5</v>
      </c>
      <c r="U72" s="26">
        <f t="shared" si="143"/>
        <v>12.5</v>
      </c>
      <c r="V72" s="8">
        <f>AX72+IF($F72="범선",IF($BE$1=TRUE,INDEX(Sheet2!$H$2:'Sheet2'!$H$45,MATCH(AX72,Sheet2!$G$2:'Sheet2'!$G$45,0),0)),IF($BF$1=TRUE,INDEX(Sheet2!$I$2:'Sheet2'!$I$45,MATCH(AX72,Sheet2!$G$2:'Sheet2'!$G$45,0)),IF($BG$1=TRUE,INDEX(Sheet2!$H$2:'Sheet2'!$H$45,MATCH(AX72,Sheet2!$G$2:'Sheet2'!$G$45,0)),0)))+IF($BC$1=TRUE,2,0)</f>
        <v>7</v>
      </c>
      <c r="W72" s="8">
        <f t="shared" si="144"/>
        <v>10.5</v>
      </c>
      <c r="X72" s="8">
        <f t="shared" si="145"/>
        <v>13.5</v>
      </c>
      <c r="Y72" s="26">
        <f t="shared" si="146"/>
        <v>16.5</v>
      </c>
      <c r="Z72" s="8">
        <f>AY72+IF($F72="범선",IF($BE$1=TRUE,INDEX(Sheet2!$H$2:'Sheet2'!$H$45,MATCH(AY72,Sheet2!$G$2:'Sheet2'!$G$45,0),0)),IF($BF$1=TRUE,INDEX(Sheet2!$I$2:'Sheet2'!$I$45,MATCH(AY72,Sheet2!$G$2:'Sheet2'!$G$45,0)),IF($BG$1=TRUE,INDEX(Sheet2!$H$2:'Sheet2'!$H$45,MATCH(AY72,Sheet2!$G$2:'Sheet2'!$G$45,0)),0)))+IF($BC$1=TRUE,2,0)</f>
        <v>10</v>
      </c>
      <c r="AA72" s="8">
        <f t="shared" si="147"/>
        <v>13.5</v>
      </c>
      <c r="AB72" s="8">
        <f t="shared" si="148"/>
        <v>16.5</v>
      </c>
      <c r="AC72" s="26">
        <f t="shared" si="149"/>
        <v>19.5</v>
      </c>
      <c r="AD72" s="8">
        <f>AZ72+IF($F72="범선",IF($BE$1=TRUE,INDEX(Sheet2!$H$2:'Sheet2'!$H$45,MATCH(AZ72,Sheet2!$G$2:'Sheet2'!$G$45,0),0)),IF($BF$1=TRUE,INDEX(Sheet2!$I$2:'Sheet2'!$I$45,MATCH(AZ72,Sheet2!$G$2:'Sheet2'!$G$45,0)),IF($BG$1=TRUE,INDEX(Sheet2!$H$2:'Sheet2'!$H$45,MATCH(AZ72,Sheet2!$G$2:'Sheet2'!$G$45,0)),0)))+IF($BC$1=TRUE,2,0)</f>
        <v>14</v>
      </c>
      <c r="AE72" s="8">
        <f t="shared" si="150"/>
        <v>17.5</v>
      </c>
      <c r="AF72" s="8">
        <f t="shared" si="151"/>
        <v>20.5</v>
      </c>
      <c r="AG72" s="26">
        <f t="shared" si="152"/>
        <v>23.5</v>
      </c>
      <c r="AH72" s="8"/>
      <c r="AI72" s="6">
        <v>275</v>
      </c>
      <c r="AJ72" s="6">
        <v>365</v>
      </c>
      <c r="AK72" s="6">
        <v>16</v>
      </c>
      <c r="AL72" s="6">
        <v>15</v>
      </c>
      <c r="AM72" s="6">
        <v>41</v>
      </c>
      <c r="AN72" s="6">
        <v>70</v>
      </c>
      <c r="AO72" s="6">
        <v>35</v>
      </c>
      <c r="AP72" s="6">
        <v>80</v>
      </c>
      <c r="AQ72" s="6">
        <v>800</v>
      </c>
      <c r="AR72" s="6">
        <v>3</v>
      </c>
      <c r="AS72" s="6">
        <f t="shared" si="153"/>
        <v>950</v>
      </c>
      <c r="AT72" s="6">
        <f t="shared" si="154"/>
        <v>712</v>
      </c>
      <c r="AU72" s="6">
        <f t="shared" si="155"/>
        <v>1187</v>
      </c>
      <c r="AV72" s="6">
        <f t="shared" si="156"/>
        <v>0</v>
      </c>
      <c r="AW72" s="6">
        <f t="shared" si="157"/>
        <v>1</v>
      </c>
      <c r="AX72" s="6">
        <f t="shared" si="158"/>
        <v>5</v>
      </c>
      <c r="AY72" s="6">
        <f t="shared" si="159"/>
        <v>8</v>
      </c>
      <c r="AZ72" s="6">
        <f t="shared" si="160"/>
        <v>12</v>
      </c>
    </row>
    <row r="73" spans="1:52" s="6" customFormat="1" hidden="1">
      <c r="A73" s="35">
        <v>89</v>
      </c>
      <c r="B73" s="7" t="s">
        <v>211</v>
      </c>
      <c r="C73" s="23" t="s">
        <v>209</v>
      </c>
      <c r="D73" s="8" t="s">
        <v>1</v>
      </c>
      <c r="E73" s="8" t="s">
        <v>0</v>
      </c>
      <c r="F73" s="9" t="s">
        <v>69</v>
      </c>
      <c r="G73" s="26" t="s">
        <v>10</v>
      </c>
      <c r="H73" s="6">
        <f>ROUNDDOWN(AI73*1.05,0)+INDEX(Sheet2!$B$2:'Sheet2'!$B$5,MATCH(G73,Sheet2!$A$2:'Sheet2'!$A$5,0),0)+34*AR73-ROUNDUP(IF($BA$1=TRUE,AT73,AU73)/10,0)</f>
        <v>450</v>
      </c>
      <c r="I73" s="6">
        <f>ROUNDDOWN(AJ73*1.05,0)+INDEX(Sheet2!$B$2:'Sheet2'!$B$5,MATCH(G73,Sheet2!$A$2:'Sheet2'!$A$5,0),0)+34*AR73-ROUNDUP(IF($BA$1=TRUE,AT73,AU73)/10,0)</f>
        <v>545</v>
      </c>
      <c r="J73" s="45">
        <f t="shared" si="136"/>
        <v>995</v>
      </c>
      <c r="K73" s="41">
        <f>AU73-ROUNDDOWN(AP73/2,0)-ROUNDDOWN(MAX(AO73*1.2,AN73*0.5),0)+INDEX(Sheet2!$C$2:'Sheet2'!$C$5,MATCH(G73,Sheet2!$A$2:'Sheet2'!$A$5,0),0)</f>
        <v>1219</v>
      </c>
      <c r="L73" s="23">
        <f t="shared" si="137"/>
        <v>668</v>
      </c>
      <c r="N73" s="27">
        <f>AV73+IF($F73="범선",IF($BE$1=TRUE,INDEX(Sheet2!$H$2:'Sheet2'!$H$45,MATCH(AV73,Sheet2!$G$2:'Sheet2'!$G$45,0),0)),IF($BF$1=TRUE,INDEX(Sheet2!$I$2:'Sheet2'!$I$45,MATCH(AV73,Sheet2!$G$2:'Sheet2'!$G$45,0)),IF($BG$1=TRUE,INDEX(Sheet2!$H$2:'Sheet2'!$H$45,MATCH(AV73,Sheet2!$G$2:'Sheet2'!$G$45,0)),0)))+IF($BC$1=TRUE,2,0)</f>
        <v>2</v>
      </c>
      <c r="O73" s="8">
        <f t="shared" si="138"/>
        <v>5</v>
      </c>
      <c r="P73" s="8">
        <f t="shared" si="139"/>
        <v>8</v>
      </c>
      <c r="Q73" s="26">
        <f t="shared" si="140"/>
        <v>11</v>
      </c>
      <c r="R73" s="8">
        <f>AW73+IF($F73="범선",IF($BE$1=TRUE,INDEX(Sheet2!$H$2:'Sheet2'!$H$45,MATCH(AW73,Sheet2!$G$2:'Sheet2'!$G$45,0),0)),IF($BF$1=TRUE,INDEX(Sheet2!$I$2:'Sheet2'!$I$45,MATCH(AW73,Sheet2!$G$2:'Sheet2'!$G$45,0)),IF($BG$1=TRUE,INDEX(Sheet2!$H$2:'Sheet2'!$H$45,MATCH(AW73,Sheet2!$G$2:'Sheet2'!$G$45,0)),0)))+IF($BC$1=TRUE,2,0)</f>
        <v>3</v>
      </c>
      <c r="S73" s="8">
        <f t="shared" si="141"/>
        <v>6.5</v>
      </c>
      <c r="T73" s="8">
        <f t="shared" si="142"/>
        <v>9.5</v>
      </c>
      <c r="U73" s="26">
        <f t="shared" si="143"/>
        <v>12.5</v>
      </c>
      <c r="V73" s="8">
        <f>AX73+IF($F73="범선",IF($BE$1=TRUE,INDEX(Sheet2!$H$2:'Sheet2'!$H$45,MATCH(AX73,Sheet2!$G$2:'Sheet2'!$G$45,0),0)),IF($BF$1=TRUE,INDEX(Sheet2!$I$2:'Sheet2'!$I$45,MATCH(AX73,Sheet2!$G$2:'Sheet2'!$G$45,0)),IF($BG$1=TRUE,INDEX(Sheet2!$H$2:'Sheet2'!$H$45,MATCH(AX73,Sheet2!$G$2:'Sheet2'!$G$45,0)),0)))+IF($BC$1=TRUE,2,0)</f>
        <v>7</v>
      </c>
      <c r="W73" s="8">
        <f t="shared" si="144"/>
        <v>10.5</v>
      </c>
      <c r="X73" s="8">
        <f t="shared" si="145"/>
        <v>13.5</v>
      </c>
      <c r="Y73" s="26">
        <f t="shared" si="146"/>
        <v>16.5</v>
      </c>
      <c r="Z73" s="8">
        <f>AY73+IF($F73="범선",IF($BE$1=TRUE,INDEX(Sheet2!$H$2:'Sheet2'!$H$45,MATCH(AY73,Sheet2!$G$2:'Sheet2'!$G$45,0),0)),IF($BF$1=TRUE,INDEX(Sheet2!$I$2:'Sheet2'!$I$45,MATCH(AY73,Sheet2!$G$2:'Sheet2'!$G$45,0)),IF($BG$1=TRUE,INDEX(Sheet2!$H$2:'Sheet2'!$H$45,MATCH(AY73,Sheet2!$G$2:'Sheet2'!$G$45,0)),0)))+IF($BC$1=TRUE,2,0)</f>
        <v>10</v>
      </c>
      <c r="AA73" s="8">
        <f t="shared" si="147"/>
        <v>13.5</v>
      </c>
      <c r="AB73" s="8">
        <f t="shared" si="148"/>
        <v>16.5</v>
      </c>
      <c r="AC73" s="26">
        <f t="shared" si="149"/>
        <v>19.5</v>
      </c>
      <c r="AD73" s="8">
        <f>AZ73+IF($F73="범선",IF($BE$1=TRUE,INDEX(Sheet2!$H$2:'Sheet2'!$H$45,MATCH(AZ73,Sheet2!$G$2:'Sheet2'!$G$45,0),0)),IF($BF$1=TRUE,INDEX(Sheet2!$I$2:'Sheet2'!$I$45,MATCH(AZ73,Sheet2!$G$2:'Sheet2'!$G$45,0)),IF($BG$1=TRUE,INDEX(Sheet2!$H$2:'Sheet2'!$H$45,MATCH(AZ73,Sheet2!$G$2:'Sheet2'!$G$45,0)),0)))+IF($BC$1=TRUE,2,0)</f>
        <v>14</v>
      </c>
      <c r="AE73" s="8">
        <f t="shared" si="150"/>
        <v>17.5</v>
      </c>
      <c r="AF73" s="8">
        <f t="shared" si="151"/>
        <v>20.5</v>
      </c>
      <c r="AG73" s="26">
        <f t="shared" si="152"/>
        <v>23.5</v>
      </c>
      <c r="AH73" s="8"/>
      <c r="AI73" s="6">
        <v>270</v>
      </c>
      <c r="AJ73" s="6">
        <v>360</v>
      </c>
      <c r="AK73" s="6">
        <v>16</v>
      </c>
      <c r="AL73" s="6">
        <v>15</v>
      </c>
      <c r="AM73" s="6">
        <v>41</v>
      </c>
      <c r="AN73" s="6">
        <v>70</v>
      </c>
      <c r="AO73" s="6">
        <v>35</v>
      </c>
      <c r="AP73" s="6">
        <v>80</v>
      </c>
      <c r="AQ73" s="6">
        <v>850</v>
      </c>
      <c r="AR73" s="6">
        <v>3</v>
      </c>
      <c r="AS73" s="6">
        <f t="shared" si="153"/>
        <v>1000</v>
      </c>
      <c r="AT73" s="6">
        <f t="shared" si="154"/>
        <v>750</v>
      </c>
      <c r="AU73" s="6">
        <f t="shared" si="155"/>
        <v>1250</v>
      </c>
      <c r="AV73" s="6">
        <f t="shared" si="156"/>
        <v>0</v>
      </c>
      <c r="AW73" s="6">
        <f t="shared" si="157"/>
        <v>1</v>
      </c>
      <c r="AX73" s="6">
        <f t="shared" si="158"/>
        <v>5</v>
      </c>
      <c r="AY73" s="6">
        <f t="shared" si="159"/>
        <v>8</v>
      </c>
      <c r="AZ73" s="6">
        <f t="shared" si="160"/>
        <v>12</v>
      </c>
    </row>
    <row r="74" spans="1:52" s="6" customFormat="1" hidden="1">
      <c r="A74" s="35">
        <v>63</v>
      </c>
      <c r="B74" s="2" t="s">
        <v>356</v>
      </c>
      <c r="C74" s="23" t="s">
        <v>360</v>
      </c>
      <c r="D74" s="8" t="s">
        <v>1</v>
      </c>
      <c r="E74" s="3" t="s">
        <v>70</v>
      </c>
      <c r="F74" s="8" t="s">
        <v>303</v>
      </c>
      <c r="G74" s="26" t="s">
        <v>12</v>
      </c>
      <c r="H74" s="6">
        <f>ROUNDDOWN(AI74*1.05,0)+INDEX(Sheet2!$B$2:'Sheet2'!$B$5,MATCH(G74,Sheet2!$A$2:'Sheet2'!$A$5,0),0)+34*AR74-ROUNDUP(IF($BA$1=TRUE,AT74,AU74)/10,0)</f>
        <v>463</v>
      </c>
      <c r="I74" s="6">
        <f>ROUNDDOWN(AJ74*1.05,0)+INDEX(Sheet2!$B$2:'Sheet2'!$B$5,MATCH(G74,Sheet2!$A$2:'Sheet2'!$A$5,0),0)+34*AR74-ROUNDUP(IF($BA$1=TRUE,AT74,AU74)/10,0)</f>
        <v>416</v>
      </c>
      <c r="J74" s="45">
        <f t="shared" si="136"/>
        <v>879</v>
      </c>
      <c r="K74" s="41">
        <f>AU74-ROUNDDOWN(AP74/2,0)-ROUNDDOWN(MAX(AO74*1.2,AN74*0.5),0)+INDEX(Sheet2!$C$2:'Sheet2'!$C$5,MATCH(G74,Sheet2!$A$2:'Sheet2'!$A$5,0),0)</f>
        <v>836</v>
      </c>
      <c r="L74" s="23">
        <f t="shared" si="137"/>
        <v>412</v>
      </c>
      <c r="N74" s="27">
        <f>AV74+IF($F74="범선",IF($BE$1=TRUE,INDEX(Sheet2!$H$2:'Sheet2'!$H$45,MATCH(AV74,Sheet2!$G$2:'Sheet2'!$G$45,0),0)),IF($BF$1=TRUE,INDEX(Sheet2!$I$2:'Sheet2'!$I$45,MATCH(AV74,Sheet2!$G$2:'Sheet2'!$G$45,0)),IF($BG$1=TRUE,INDEX(Sheet2!$H$2:'Sheet2'!$H$45,MATCH(AV74,Sheet2!$G$2:'Sheet2'!$G$45,0)),0)))+IF($BC$1=TRUE,2,0)</f>
        <v>7</v>
      </c>
      <c r="O74" s="8">
        <f t="shared" si="138"/>
        <v>10</v>
      </c>
      <c r="P74" s="8">
        <f t="shared" si="139"/>
        <v>13</v>
      </c>
      <c r="Q74" s="26">
        <f t="shared" si="140"/>
        <v>16</v>
      </c>
      <c r="R74" s="8">
        <f>AW74+IF($F74="범선",IF($BE$1=TRUE,INDEX(Sheet2!$H$2:'Sheet2'!$H$45,MATCH(AW74,Sheet2!$G$2:'Sheet2'!$G$45,0),0)),IF($BF$1=TRUE,INDEX(Sheet2!$I$2:'Sheet2'!$I$45,MATCH(AW74,Sheet2!$G$2:'Sheet2'!$G$45,0)),IF($BG$1=TRUE,INDEX(Sheet2!$H$2:'Sheet2'!$H$45,MATCH(AW74,Sheet2!$G$2:'Sheet2'!$G$45,0)),0)))+IF($BC$1=TRUE,2,0)</f>
        <v>8</v>
      </c>
      <c r="S74" s="8">
        <f t="shared" si="141"/>
        <v>11.5</v>
      </c>
      <c r="T74" s="8">
        <f t="shared" si="142"/>
        <v>14.5</v>
      </c>
      <c r="U74" s="26">
        <f t="shared" si="143"/>
        <v>17.5</v>
      </c>
      <c r="V74" s="8">
        <f>AX74+IF($F74="범선",IF($BE$1=TRUE,INDEX(Sheet2!$H$2:'Sheet2'!$H$45,MATCH(AX74,Sheet2!$G$2:'Sheet2'!$G$45,0),0)),IF($BF$1=TRUE,INDEX(Sheet2!$I$2:'Sheet2'!$I$45,MATCH(AX74,Sheet2!$G$2:'Sheet2'!$G$45,0)),IF($BG$1=TRUE,INDEX(Sheet2!$H$2:'Sheet2'!$H$45,MATCH(AX74,Sheet2!$G$2:'Sheet2'!$G$45,0)),0)))+IF($BC$1=TRUE,2,0)</f>
        <v>11</v>
      </c>
      <c r="W74" s="8">
        <f t="shared" si="144"/>
        <v>14.5</v>
      </c>
      <c r="X74" s="8">
        <f t="shared" si="145"/>
        <v>17.5</v>
      </c>
      <c r="Y74" s="26">
        <f t="shared" si="146"/>
        <v>20.5</v>
      </c>
      <c r="Z74" s="8">
        <f>AY74+IF($F74="범선",IF($BE$1=TRUE,INDEX(Sheet2!$H$2:'Sheet2'!$H$45,MATCH(AY74,Sheet2!$G$2:'Sheet2'!$G$45,0),0)),IF($BF$1=TRUE,INDEX(Sheet2!$I$2:'Sheet2'!$I$45,MATCH(AY74,Sheet2!$G$2:'Sheet2'!$G$45,0)),IF($BG$1=TRUE,INDEX(Sheet2!$H$2:'Sheet2'!$H$45,MATCH(AY74,Sheet2!$G$2:'Sheet2'!$G$45,0)),0)))+IF($BC$1=TRUE,2,0)</f>
        <v>15</v>
      </c>
      <c r="AA74" s="8">
        <f t="shared" si="147"/>
        <v>18.5</v>
      </c>
      <c r="AB74" s="8">
        <f t="shared" si="148"/>
        <v>21.5</v>
      </c>
      <c r="AC74" s="26">
        <f t="shared" si="149"/>
        <v>24.5</v>
      </c>
      <c r="AD74" s="8">
        <f>AZ74+IF($F74="범선",IF($BE$1=TRUE,INDEX(Sheet2!$H$2:'Sheet2'!$H$45,MATCH(AZ74,Sheet2!$G$2:'Sheet2'!$G$45,0),0)),IF($BF$1=TRUE,INDEX(Sheet2!$I$2:'Sheet2'!$I$45,MATCH(AZ74,Sheet2!$G$2:'Sheet2'!$G$45,0)),IF($BG$1=TRUE,INDEX(Sheet2!$H$2:'Sheet2'!$H$45,MATCH(AZ74,Sheet2!$G$2:'Sheet2'!$G$45,0)),0)))+IF($BC$1=TRUE,2,0)</f>
        <v>19</v>
      </c>
      <c r="AE74" s="8">
        <f t="shared" si="150"/>
        <v>22.5</v>
      </c>
      <c r="AF74" s="8">
        <f t="shared" si="151"/>
        <v>25.5</v>
      </c>
      <c r="AG74" s="26">
        <f t="shared" si="152"/>
        <v>28.5</v>
      </c>
      <c r="AH74" s="3"/>
      <c r="AI74" s="40">
        <v>265</v>
      </c>
      <c r="AJ74" s="40">
        <v>220</v>
      </c>
      <c r="AK74" s="40">
        <v>13</v>
      </c>
      <c r="AL74" s="40">
        <v>11</v>
      </c>
      <c r="AM74" s="40">
        <v>55</v>
      </c>
      <c r="AN74" s="40">
        <v>160</v>
      </c>
      <c r="AO74" s="40">
        <v>80</v>
      </c>
      <c r="AP74" s="40">
        <v>108</v>
      </c>
      <c r="AQ74" s="40">
        <v>482</v>
      </c>
      <c r="AR74" s="40">
        <v>3</v>
      </c>
      <c r="AS74" s="6">
        <f t="shared" si="153"/>
        <v>750</v>
      </c>
      <c r="AT74" s="6">
        <f t="shared" si="154"/>
        <v>562</v>
      </c>
      <c r="AU74" s="6">
        <f t="shared" si="155"/>
        <v>937</v>
      </c>
      <c r="AV74" s="6">
        <f t="shared" si="156"/>
        <v>5</v>
      </c>
      <c r="AW74" s="6">
        <f t="shared" si="157"/>
        <v>6</v>
      </c>
      <c r="AX74" s="6">
        <f t="shared" si="158"/>
        <v>9</v>
      </c>
      <c r="AY74" s="6">
        <f t="shared" si="159"/>
        <v>13</v>
      </c>
      <c r="AZ74" s="6">
        <f t="shared" si="160"/>
        <v>17</v>
      </c>
    </row>
    <row r="75" spans="1:52" s="6" customFormat="1" hidden="1">
      <c r="A75" s="35">
        <v>62</v>
      </c>
      <c r="B75" s="7"/>
      <c r="C75" s="23" t="s">
        <v>221</v>
      </c>
      <c r="D75" s="8" t="s">
        <v>43</v>
      </c>
      <c r="E75" s="8" t="s">
        <v>0</v>
      </c>
      <c r="F75" s="9" t="s">
        <v>69</v>
      </c>
      <c r="G75" s="26" t="s">
        <v>12</v>
      </c>
      <c r="H75" s="6">
        <f>ROUNDDOWN(AI75*1.05,0)+INDEX(Sheet2!$B$2:'Sheet2'!$B$5,MATCH(G75,Sheet2!$A$2:'Sheet2'!$A$5,0),0)+34*AR75-ROUNDUP(IF($BA$1=TRUE,AT75,AU75)/10,0)</f>
        <v>463</v>
      </c>
      <c r="I75" s="6">
        <f>ROUNDDOWN(AJ75*1.05,0)+INDEX(Sheet2!$B$2:'Sheet2'!$B$5,MATCH(G75,Sheet2!$A$2:'Sheet2'!$A$5,0),0)+34*AR75-ROUNDUP(IF($BA$1=TRUE,AT75,AU75)/10,0)</f>
        <v>416</v>
      </c>
      <c r="J75" s="45">
        <f t="shared" si="136"/>
        <v>879</v>
      </c>
      <c r="K75" s="41">
        <f>AU75-ROUNDDOWN(AP75/2,0)-ROUNDDOWN(MAX(AO75*1.2,AN75*0.5),0)+INDEX(Sheet2!$C$2:'Sheet2'!$C$5,MATCH(G75,Sheet2!$A$2:'Sheet2'!$A$5,0),0)</f>
        <v>836</v>
      </c>
      <c r="L75" s="23">
        <f t="shared" si="137"/>
        <v>412</v>
      </c>
      <c r="N75" s="27">
        <f>AV75+IF($F75="범선",IF($BE$1=TRUE,INDEX(Sheet2!$H$2:'Sheet2'!$H$45,MATCH(AV75,Sheet2!$G$2:'Sheet2'!$G$45,0),0)),IF($BF$1=TRUE,INDEX(Sheet2!$I$2:'Sheet2'!$I$45,MATCH(AV75,Sheet2!$G$2:'Sheet2'!$G$45,0)),IF($BG$1=TRUE,INDEX(Sheet2!$H$2:'Sheet2'!$H$45,MATCH(AV75,Sheet2!$G$2:'Sheet2'!$G$45,0)),0)))+IF($BC$1=TRUE,2,0)</f>
        <v>6</v>
      </c>
      <c r="O75" s="8">
        <f t="shared" si="138"/>
        <v>9</v>
      </c>
      <c r="P75" s="8">
        <f t="shared" si="139"/>
        <v>12</v>
      </c>
      <c r="Q75" s="26">
        <f t="shared" si="140"/>
        <v>15</v>
      </c>
      <c r="R75" s="8">
        <f>AW75+IF($F75="범선",IF($BE$1=TRUE,INDEX(Sheet2!$H$2:'Sheet2'!$H$45,MATCH(AW75,Sheet2!$G$2:'Sheet2'!$G$45,0),0)),IF($BF$1=TRUE,INDEX(Sheet2!$I$2:'Sheet2'!$I$45,MATCH(AW75,Sheet2!$G$2:'Sheet2'!$G$45,0)),IF($BG$1=TRUE,INDEX(Sheet2!$H$2:'Sheet2'!$H$45,MATCH(AW75,Sheet2!$G$2:'Sheet2'!$G$45,0)),0)))+IF($BC$1=TRUE,2,0)</f>
        <v>7</v>
      </c>
      <c r="S75" s="8">
        <f t="shared" si="141"/>
        <v>10.5</v>
      </c>
      <c r="T75" s="8">
        <f t="shared" si="142"/>
        <v>13.5</v>
      </c>
      <c r="U75" s="26">
        <f t="shared" si="143"/>
        <v>16.5</v>
      </c>
      <c r="V75" s="8">
        <f>AX75+IF($F75="범선",IF($BE$1=TRUE,INDEX(Sheet2!$H$2:'Sheet2'!$H$45,MATCH(AX75,Sheet2!$G$2:'Sheet2'!$G$45,0),0)),IF($BF$1=TRUE,INDEX(Sheet2!$I$2:'Sheet2'!$I$45,MATCH(AX75,Sheet2!$G$2:'Sheet2'!$G$45,0)),IF($BG$1=TRUE,INDEX(Sheet2!$H$2:'Sheet2'!$H$45,MATCH(AX75,Sheet2!$G$2:'Sheet2'!$G$45,0)),0)))+IF($BC$1=TRUE,2,0)</f>
        <v>11</v>
      </c>
      <c r="W75" s="8">
        <f t="shared" si="144"/>
        <v>14.5</v>
      </c>
      <c r="X75" s="8">
        <f t="shared" si="145"/>
        <v>17.5</v>
      </c>
      <c r="Y75" s="26">
        <f t="shared" si="146"/>
        <v>20.5</v>
      </c>
      <c r="Z75" s="8">
        <f>AY75+IF($F75="범선",IF($BE$1=TRUE,INDEX(Sheet2!$H$2:'Sheet2'!$H$45,MATCH(AY75,Sheet2!$G$2:'Sheet2'!$G$45,0),0)),IF($BF$1=TRUE,INDEX(Sheet2!$I$2:'Sheet2'!$I$45,MATCH(AY75,Sheet2!$G$2:'Sheet2'!$G$45,0)),IF($BG$1=TRUE,INDEX(Sheet2!$H$2:'Sheet2'!$H$45,MATCH(AY75,Sheet2!$G$2:'Sheet2'!$G$45,0)),0)))+IF($BC$1=TRUE,2,0)</f>
        <v>14</v>
      </c>
      <c r="AA75" s="8">
        <f t="shared" si="147"/>
        <v>17.5</v>
      </c>
      <c r="AB75" s="8">
        <f t="shared" si="148"/>
        <v>20.5</v>
      </c>
      <c r="AC75" s="26">
        <f t="shared" si="149"/>
        <v>23.5</v>
      </c>
      <c r="AD75" s="8">
        <f>AZ75+IF($F75="범선",IF($BE$1=TRUE,INDEX(Sheet2!$H$2:'Sheet2'!$H$45,MATCH(AZ75,Sheet2!$G$2:'Sheet2'!$G$45,0),0)),IF($BF$1=TRUE,INDEX(Sheet2!$I$2:'Sheet2'!$I$45,MATCH(AZ75,Sheet2!$G$2:'Sheet2'!$G$45,0)),IF($BG$1=TRUE,INDEX(Sheet2!$H$2:'Sheet2'!$H$45,MATCH(AZ75,Sheet2!$G$2:'Sheet2'!$G$45,0)),0)))+IF($BC$1=TRUE,2,0)</f>
        <v>18</v>
      </c>
      <c r="AE75" s="8">
        <f t="shared" si="150"/>
        <v>21.5</v>
      </c>
      <c r="AF75" s="8">
        <f t="shared" si="151"/>
        <v>24.5</v>
      </c>
      <c r="AG75" s="26">
        <f t="shared" si="152"/>
        <v>27.5</v>
      </c>
      <c r="AH75" s="8"/>
      <c r="AI75" s="6">
        <v>265</v>
      </c>
      <c r="AJ75" s="6">
        <v>220</v>
      </c>
      <c r="AK75" s="6">
        <v>13</v>
      </c>
      <c r="AL75" s="6">
        <v>11</v>
      </c>
      <c r="AM75" s="6">
        <v>51</v>
      </c>
      <c r="AN75" s="6">
        <v>140</v>
      </c>
      <c r="AO75" s="6">
        <v>80</v>
      </c>
      <c r="AP75" s="6">
        <v>108</v>
      </c>
      <c r="AQ75" s="6">
        <v>502</v>
      </c>
      <c r="AR75" s="6">
        <v>3</v>
      </c>
      <c r="AS75" s="6">
        <f t="shared" si="153"/>
        <v>750</v>
      </c>
      <c r="AT75" s="6">
        <f t="shared" si="154"/>
        <v>562</v>
      </c>
      <c r="AU75" s="6">
        <f t="shared" si="155"/>
        <v>937</v>
      </c>
      <c r="AV75" s="6">
        <f t="shared" si="156"/>
        <v>4</v>
      </c>
      <c r="AW75" s="6">
        <f t="shared" si="157"/>
        <v>5</v>
      </c>
      <c r="AX75" s="6">
        <f t="shared" si="158"/>
        <v>9</v>
      </c>
      <c r="AY75" s="6">
        <f t="shared" si="159"/>
        <v>12</v>
      </c>
      <c r="AZ75" s="6">
        <f t="shared" si="160"/>
        <v>16</v>
      </c>
    </row>
    <row r="76" spans="1:52" s="6" customFormat="1" hidden="1">
      <c r="A76" s="35">
        <v>90</v>
      </c>
      <c r="B76" s="7" t="s">
        <v>127</v>
      </c>
      <c r="C76" s="23" t="s">
        <v>125</v>
      </c>
      <c r="D76" s="8" t="s">
        <v>1</v>
      </c>
      <c r="E76" s="8" t="s">
        <v>0</v>
      </c>
      <c r="F76" s="9" t="s">
        <v>69</v>
      </c>
      <c r="G76" s="26" t="s">
        <v>8</v>
      </c>
      <c r="H76" s="6">
        <f>ROUNDDOWN(AI76*1.05,0)+INDEX(Sheet2!$B$2:'Sheet2'!$B$5,MATCH(G76,Sheet2!$A$2:'Sheet2'!$A$5,0),0)+34*AR76-ROUNDUP(IF($BA$1=TRUE,AT76,AU76)/10,0)</f>
        <v>367</v>
      </c>
      <c r="I76" s="6">
        <f>ROUNDDOWN(AJ76*1.05,0)+INDEX(Sheet2!$B$2:'Sheet2'!$B$5,MATCH(G76,Sheet2!$A$2:'Sheet2'!$A$5,0),0)+34*AR76-ROUNDUP(IF($BA$1=TRUE,AT76,AU76)/10,0)</f>
        <v>519</v>
      </c>
      <c r="J76" s="45">
        <f t="shared" si="136"/>
        <v>886</v>
      </c>
      <c r="K76" s="41">
        <f>AU76-ROUNDDOWN(AP76/2,0)-ROUNDDOWN(MAX(AO76*1.2,AN76*0.5),0)+INDEX(Sheet2!$C$2:'Sheet2'!$C$5,MATCH(G76,Sheet2!$A$2:'Sheet2'!$A$5,0),0)</f>
        <v>844</v>
      </c>
      <c r="L76" s="23">
        <f t="shared" si="137"/>
        <v>445</v>
      </c>
      <c r="N76" s="27">
        <f>AV76+IF($F76="범선",IF($BE$1=TRUE,INDEX(Sheet2!$H$2:'Sheet2'!$H$45,MATCH(AV76,Sheet2!$G$2:'Sheet2'!$G$45,0),0)),IF($BF$1=TRUE,INDEX(Sheet2!$I$2:'Sheet2'!$I$45,MATCH(AV76,Sheet2!$G$2:'Sheet2'!$G$45,0)),IF($BG$1=TRUE,INDEX(Sheet2!$H$2:'Sheet2'!$H$45,MATCH(AV76,Sheet2!$G$2:'Sheet2'!$G$45,0)),0)))+IF($BC$1=TRUE,2,0)</f>
        <v>2</v>
      </c>
      <c r="O76" s="8">
        <f t="shared" si="138"/>
        <v>5</v>
      </c>
      <c r="P76" s="8">
        <f t="shared" si="139"/>
        <v>8</v>
      </c>
      <c r="Q76" s="26">
        <f t="shared" si="140"/>
        <v>11</v>
      </c>
      <c r="R76" s="8">
        <f>AW76+IF($F76="범선",IF($BE$1=TRUE,INDEX(Sheet2!$H$2:'Sheet2'!$H$45,MATCH(AW76,Sheet2!$G$2:'Sheet2'!$G$45,0),0)),IF($BF$1=TRUE,INDEX(Sheet2!$I$2:'Sheet2'!$I$45,MATCH(AW76,Sheet2!$G$2:'Sheet2'!$G$45,0)),IF($BG$1=TRUE,INDEX(Sheet2!$H$2:'Sheet2'!$H$45,MATCH(AW76,Sheet2!$G$2:'Sheet2'!$G$45,0)),0)))+IF($BC$1=TRUE,2,0)</f>
        <v>3</v>
      </c>
      <c r="S76" s="8">
        <f t="shared" si="141"/>
        <v>6.5</v>
      </c>
      <c r="T76" s="8">
        <f t="shared" si="142"/>
        <v>9.5</v>
      </c>
      <c r="U76" s="26">
        <f t="shared" si="143"/>
        <v>12.5</v>
      </c>
      <c r="V76" s="8">
        <f>AX76+IF($F76="범선",IF($BE$1=TRUE,INDEX(Sheet2!$H$2:'Sheet2'!$H$45,MATCH(AX76,Sheet2!$G$2:'Sheet2'!$G$45,0),0)),IF($BF$1=TRUE,INDEX(Sheet2!$I$2:'Sheet2'!$I$45,MATCH(AX76,Sheet2!$G$2:'Sheet2'!$G$45,0)),IF($BG$1=TRUE,INDEX(Sheet2!$H$2:'Sheet2'!$H$45,MATCH(AX76,Sheet2!$G$2:'Sheet2'!$G$45,0)),0)))+IF($BC$1=TRUE,2,0)</f>
        <v>7</v>
      </c>
      <c r="W76" s="8">
        <f t="shared" si="144"/>
        <v>10.5</v>
      </c>
      <c r="X76" s="8">
        <f t="shared" si="145"/>
        <v>13.5</v>
      </c>
      <c r="Y76" s="26">
        <f t="shared" si="146"/>
        <v>16.5</v>
      </c>
      <c r="Z76" s="8">
        <f>AY76+IF($F76="범선",IF($BE$1=TRUE,INDEX(Sheet2!$H$2:'Sheet2'!$H$45,MATCH(AY76,Sheet2!$G$2:'Sheet2'!$G$45,0),0)),IF($BF$1=TRUE,INDEX(Sheet2!$I$2:'Sheet2'!$I$45,MATCH(AY76,Sheet2!$G$2:'Sheet2'!$G$45,0)),IF($BG$1=TRUE,INDEX(Sheet2!$H$2:'Sheet2'!$H$45,MATCH(AY76,Sheet2!$G$2:'Sheet2'!$G$45,0)),0)))+IF($BC$1=TRUE,2,0)</f>
        <v>10</v>
      </c>
      <c r="AA76" s="8">
        <f t="shared" si="147"/>
        <v>13.5</v>
      </c>
      <c r="AB76" s="8">
        <f t="shared" si="148"/>
        <v>16.5</v>
      </c>
      <c r="AC76" s="26">
        <f t="shared" si="149"/>
        <v>19.5</v>
      </c>
      <c r="AD76" s="8">
        <f>AZ76+IF($F76="범선",IF($BE$1=TRUE,INDEX(Sheet2!$H$2:'Sheet2'!$H$45,MATCH(AZ76,Sheet2!$G$2:'Sheet2'!$G$45,0),0)),IF($BF$1=TRUE,INDEX(Sheet2!$I$2:'Sheet2'!$I$45,MATCH(AZ76,Sheet2!$G$2:'Sheet2'!$G$45,0)),IF($BG$1=TRUE,INDEX(Sheet2!$H$2:'Sheet2'!$H$45,MATCH(AZ76,Sheet2!$G$2:'Sheet2'!$G$45,0)),0)))+IF($BC$1=TRUE,2,0)</f>
        <v>14</v>
      </c>
      <c r="AE76" s="8">
        <f t="shared" si="150"/>
        <v>17.5</v>
      </c>
      <c r="AF76" s="8">
        <f t="shared" si="151"/>
        <v>20.5</v>
      </c>
      <c r="AG76" s="26">
        <f t="shared" si="152"/>
        <v>23.5</v>
      </c>
      <c r="AH76" s="8"/>
      <c r="AI76" s="6">
        <v>160</v>
      </c>
      <c r="AJ76" s="6">
        <v>305</v>
      </c>
      <c r="AK76" s="6">
        <v>11</v>
      </c>
      <c r="AL76" s="6">
        <v>15</v>
      </c>
      <c r="AM76" s="6">
        <v>32</v>
      </c>
      <c r="AN76" s="6">
        <v>100</v>
      </c>
      <c r="AO76" s="6">
        <v>33</v>
      </c>
      <c r="AP76" s="6">
        <v>60</v>
      </c>
      <c r="AQ76" s="6">
        <v>540</v>
      </c>
      <c r="AR76" s="6">
        <v>3</v>
      </c>
      <c r="AS76" s="6">
        <f t="shared" si="153"/>
        <v>700</v>
      </c>
      <c r="AT76" s="6">
        <f t="shared" si="154"/>
        <v>525</v>
      </c>
      <c r="AU76" s="6">
        <f t="shared" si="155"/>
        <v>875</v>
      </c>
      <c r="AV76" s="6">
        <f t="shared" si="156"/>
        <v>0</v>
      </c>
      <c r="AW76" s="6">
        <f t="shared" si="157"/>
        <v>1</v>
      </c>
      <c r="AX76" s="6">
        <f t="shared" si="158"/>
        <v>5</v>
      </c>
      <c r="AY76" s="6">
        <f t="shared" si="159"/>
        <v>8</v>
      </c>
      <c r="AZ76" s="6">
        <f t="shared" si="160"/>
        <v>12</v>
      </c>
    </row>
    <row r="77" spans="1:52" s="6" customFormat="1" hidden="1">
      <c r="A77" s="35">
        <v>91</v>
      </c>
      <c r="B77" s="7" t="s">
        <v>128</v>
      </c>
      <c r="C77" s="23" t="s">
        <v>125</v>
      </c>
      <c r="D77" s="8" t="s">
        <v>43</v>
      </c>
      <c r="E77" s="8" t="s">
        <v>129</v>
      </c>
      <c r="F77" s="9" t="s">
        <v>69</v>
      </c>
      <c r="G77" s="26" t="s">
        <v>8</v>
      </c>
      <c r="H77" s="6">
        <f>ROUNDDOWN(AI77*1.05,0)+INDEX(Sheet2!$B$2:'Sheet2'!$B$5,MATCH(G77,Sheet2!$A$2:'Sheet2'!$A$5,0),0)+34*AR77-ROUNDUP(IF($BA$1=TRUE,AT77,AU77)/10,0)</f>
        <v>360</v>
      </c>
      <c r="I77" s="6">
        <f>ROUNDDOWN(AJ77*1.05,0)+INDEX(Sheet2!$B$2:'Sheet2'!$B$5,MATCH(G77,Sheet2!$A$2:'Sheet2'!$A$5,0),0)+34*AR77-ROUNDUP(IF($BA$1=TRUE,AT77,AU77)/10,0)</f>
        <v>518</v>
      </c>
      <c r="J77" s="45">
        <f t="shared" si="136"/>
        <v>878</v>
      </c>
      <c r="K77" s="41">
        <f>AU77-ROUNDDOWN(AP77/2,0)-ROUNDDOWN(MAX(AO77*1.2,AN77*0.5),0)+INDEX(Sheet2!$C$2:'Sheet2'!$C$5,MATCH(G77,Sheet2!$A$2:'Sheet2'!$A$5,0),0)</f>
        <v>794</v>
      </c>
      <c r="L77" s="23">
        <f t="shared" si="137"/>
        <v>420</v>
      </c>
      <c r="N77" s="27">
        <f>AV77+IF($F77="범선",IF($BE$1=TRUE,INDEX(Sheet2!$H$2:'Sheet2'!$H$45,MATCH(AV77,Sheet2!$G$2:'Sheet2'!$G$45,0),0)),IF($BF$1=TRUE,INDEX(Sheet2!$I$2:'Sheet2'!$I$45,MATCH(AV77,Sheet2!$G$2:'Sheet2'!$G$45,0)),IF($BG$1=TRUE,INDEX(Sheet2!$H$2:'Sheet2'!$H$45,MATCH(AV77,Sheet2!$G$2:'Sheet2'!$G$45,0)),0)))+IF($BC$1=TRUE,2,0)</f>
        <v>2</v>
      </c>
      <c r="O77" s="8">
        <f t="shared" si="138"/>
        <v>5</v>
      </c>
      <c r="P77" s="8">
        <f t="shared" si="139"/>
        <v>8</v>
      </c>
      <c r="Q77" s="26">
        <f t="shared" si="140"/>
        <v>11</v>
      </c>
      <c r="R77" s="8">
        <f>AW77+IF($F77="범선",IF($BE$1=TRUE,INDEX(Sheet2!$H$2:'Sheet2'!$H$45,MATCH(AW77,Sheet2!$G$2:'Sheet2'!$G$45,0),0)),IF($BF$1=TRUE,INDEX(Sheet2!$I$2:'Sheet2'!$I$45,MATCH(AW77,Sheet2!$G$2:'Sheet2'!$G$45,0)),IF($BG$1=TRUE,INDEX(Sheet2!$H$2:'Sheet2'!$H$45,MATCH(AW77,Sheet2!$G$2:'Sheet2'!$G$45,0)),0)))+IF($BC$1=TRUE,2,0)</f>
        <v>3</v>
      </c>
      <c r="S77" s="8">
        <f t="shared" si="141"/>
        <v>6.5</v>
      </c>
      <c r="T77" s="8">
        <f t="shared" si="142"/>
        <v>9.5</v>
      </c>
      <c r="U77" s="26">
        <f t="shared" si="143"/>
        <v>12.5</v>
      </c>
      <c r="V77" s="8">
        <f>AX77+IF($F77="범선",IF($BE$1=TRUE,INDEX(Sheet2!$H$2:'Sheet2'!$H$45,MATCH(AX77,Sheet2!$G$2:'Sheet2'!$G$45,0),0)),IF($BF$1=TRUE,INDEX(Sheet2!$I$2:'Sheet2'!$I$45,MATCH(AX77,Sheet2!$G$2:'Sheet2'!$G$45,0)),IF($BG$1=TRUE,INDEX(Sheet2!$H$2:'Sheet2'!$H$45,MATCH(AX77,Sheet2!$G$2:'Sheet2'!$G$45,0)),0)))+IF($BC$1=TRUE,2,0)</f>
        <v>7</v>
      </c>
      <c r="W77" s="8">
        <f t="shared" si="144"/>
        <v>10.5</v>
      </c>
      <c r="X77" s="8">
        <f t="shared" si="145"/>
        <v>13.5</v>
      </c>
      <c r="Y77" s="26">
        <f t="shared" si="146"/>
        <v>16.5</v>
      </c>
      <c r="Z77" s="8">
        <f>AY77+IF($F77="범선",IF($BE$1=TRUE,INDEX(Sheet2!$H$2:'Sheet2'!$H$45,MATCH(AY77,Sheet2!$G$2:'Sheet2'!$G$45,0),0)),IF($BF$1=TRUE,INDEX(Sheet2!$I$2:'Sheet2'!$I$45,MATCH(AY77,Sheet2!$G$2:'Sheet2'!$G$45,0)),IF($BG$1=TRUE,INDEX(Sheet2!$H$2:'Sheet2'!$H$45,MATCH(AY77,Sheet2!$G$2:'Sheet2'!$G$45,0)),0)))+IF($BC$1=TRUE,2,0)</f>
        <v>10</v>
      </c>
      <c r="AA77" s="8">
        <f t="shared" si="147"/>
        <v>13.5</v>
      </c>
      <c r="AB77" s="8">
        <f t="shared" si="148"/>
        <v>16.5</v>
      </c>
      <c r="AC77" s="26">
        <f t="shared" si="149"/>
        <v>19.5</v>
      </c>
      <c r="AD77" s="8">
        <f>AZ77+IF($F77="범선",IF($BE$1=TRUE,INDEX(Sheet2!$H$2:'Sheet2'!$H$45,MATCH(AZ77,Sheet2!$G$2:'Sheet2'!$G$45,0),0)),IF($BF$1=TRUE,INDEX(Sheet2!$I$2:'Sheet2'!$I$45,MATCH(AZ77,Sheet2!$G$2:'Sheet2'!$G$45,0)),IF($BG$1=TRUE,INDEX(Sheet2!$H$2:'Sheet2'!$H$45,MATCH(AZ77,Sheet2!$G$2:'Sheet2'!$G$45,0)),0)))+IF($BC$1=TRUE,2,0)</f>
        <v>14</v>
      </c>
      <c r="AE77" s="8">
        <f t="shared" si="150"/>
        <v>17.5</v>
      </c>
      <c r="AF77" s="8">
        <f t="shared" si="151"/>
        <v>20.5</v>
      </c>
      <c r="AG77" s="26">
        <f t="shared" si="152"/>
        <v>23.5</v>
      </c>
      <c r="AH77" s="8"/>
      <c r="AI77" s="6">
        <v>150</v>
      </c>
      <c r="AJ77" s="6">
        <v>300</v>
      </c>
      <c r="AK77" s="6">
        <v>11</v>
      </c>
      <c r="AL77" s="6">
        <v>13</v>
      </c>
      <c r="AM77" s="6">
        <v>26</v>
      </c>
      <c r="AN77" s="6">
        <v>95</v>
      </c>
      <c r="AO77" s="6">
        <v>35</v>
      </c>
      <c r="AP77" s="6">
        <v>40</v>
      </c>
      <c r="AQ77" s="6">
        <v>515</v>
      </c>
      <c r="AR77" s="6">
        <v>3</v>
      </c>
      <c r="AS77" s="6">
        <f t="shared" si="153"/>
        <v>650</v>
      </c>
      <c r="AT77" s="6">
        <f t="shared" si="154"/>
        <v>487</v>
      </c>
      <c r="AU77" s="6">
        <f t="shared" si="155"/>
        <v>812</v>
      </c>
      <c r="AV77" s="6">
        <f t="shared" si="156"/>
        <v>0</v>
      </c>
      <c r="AW77" s="6">
        <f t="shared" si="157"/>
        <v>1</v>
      </c>
      <c r="AX77" s="6">
        <f t="shared" si="158"/>
        <v>5</v>
      </c>
      <c r="AY77" s="6">
        <f t="shared" si="159"/>
        <v>8</v>
      </c>
      <c r="AZ77" s="6">
        <f t="shared" si="160"/>
        <v>12</v>
      </c>
    </row>
    <row r="78" spans="1:52" s="6" customFormat="1" hidden="1">
      <c r="A78" s="35">
        <v>92</v>
      </c>
      <c r="B78" s="7" t="s">
        <v>126</v>
      </c>
      <c r="C78" s="23" t="s">
        <v>125</v>
      </c>
      <c r="D78" s="8" t="s">
        <v>1</v>
      </c>
      <c r="E78" s="8" t="s">
        <v>124</v>
      </c>
      <c r="F78" s="9" t="s">
        <v>69</v>
      </c>
      <c r="G78" s="26" t="s">
        <v>8</v>
      </c>
      <c r="H78" s="6">
        <f>ROUNDDOWN(AI78*1.05,0)+INDEX(Sheet2!$B$2:'Sheet2'!$B$5,MATCH(G78,Sheet2!$A$2:'Sheet2'!$A$5,0),0)+34*AR78-ROUNDUP(IF($BA$1=TRUE,AT78,AU78)/10,0)</f>
        <v>388</v>
      </c>
      <c r="I78" s="6">
        <f>ROUNDDOWN(AJ78*1.05,0)+INDEX(Sheet2!$B$2:'Sheet2'!$B$5,MATCH(G78,Sheet2!$A$2:'Sheet2'!$A$5,0),0)+34*AR78-ROUNDUP(IF($BA$1=TRUE,AT78,AU78)/10,0)</f>
        <v>529</v>
      </c>
      <c r="J78" s="45">
        <f t="shared" si="136"/>
        <v>917</v>
      </c>
      <c r="K78" s="41">
        <f>AU78-ROUNDDOWN(AP78/2,0)-ROUNDDOWN(MAX(AO78*1.2,AN78*0.5),0)+INDEX(Sheet2!$C$2:'Sheet2'!$C$5,MATCH(G78,Sheet2!$A$2:'Sheet2'!$A$5,0),0)</f>
        <v>854</v>
      </c>
      <c r="L78" s="23">
        <f t="shared" si="137"/>
        <v>455</v>
      </c>
      <c r="N78" s="27">
        <f>AV78+IF($F78="범선",IF($BE$1=TRUE,INDEX(Sheet2!$H$2:'Sheet2'!$H$45,MATCH(AV78,Sheet2!$G$2:'Sheet2'!$G$45,0),0)),IF($BF$1=TRUE,INDEX(Sheet2!$I$2:'Sheet2'!$I$45,MATCH(AV78,Sheet2!$G$2:'Sheet2'!$G$45,0)),IF($BG$1=TRUE,INDEX(Sheet2!$H$2:'Sheet2'!$H$45,MATCH(AV78,Sheet2!$G$2:'Sheet2'!$G$45,0)),0)))+IF($BC$1=TRUE,2,0)</f>
        <v>1</v>
      </c>
      <c r="O78" s="8">
        <f t="shared" si="138"/>
        <v>4</v>
      </c>
      <c r="P78" s="8">
        <f t="shared" si="139"/>
        <v>7</v>
      </c>
      <c r="Q78" s="26">
        <f t="shared" si="140"/>
        <v>10</v>
      </c>
      <c r="R78" s="8">
        <f>AW78+IF($F78="범선",IF($BE$1=TRUE,INDEX(Sheet2!$H$2:'Sheet2'!$H$45,MATCH(AW78,Sheet2!$G$2:'Sheet2'!$G$45,0),0)),IF($BF$1=TRUE,INDEX(Sheet2!$I$2:'Sheet2'!$I$45,MATCH(AW78,Sheet2!$G$2:'Sheet2'!$G$45,0)),IF($BG$1=TRUE,INDEX(Sheet2!$H$2:'Sheet2'!$H$45,MATCH(AW78,Sheet2!$G$2:'Sheet2'!$G$45,0)),0)))+IF($BC$1=TRUE,2,0)</f>
        <v>2</v>
      </c>
      <c r="S78" s="8">
        <f t="shared" si="141"/>
        <v>5.5</v>
      </c>
      <c r="T78" s="8">
        <f t="shared" si="142"/>
        <v>8.5</v>
      </c>
      <c r="U78" s="26">
        <f t="shared" si="143"/>
        <v>11.5</v>
      </c>
      <c r="V78" s="8">
        <f>AX78+IF($F78="범선",IF($BE$1=TRUE,INDEX(Sheet2!$H$2:'Sheet2'!$H$45,MATCH(AX78,Sheet2!$G$2:'Sheet2'!$G$45,0),0)),IF($BF$1=TRUE,INDEX(Sheet2!$I$2:'Sheet2'!$I$45,MATCH(AX78,Sheet2!$G$2:'Sheet2'!$G$45,0)),IF($BG$1=TRUE,INDEX(Sheet2!$H$2:'Sheet2'!$H$45,MATCH(AX78,Sheet2!$G$2:'Sheet2'!$G$45,0)),0)))+IF($BC$1=TRUE,2,0)</f>
        <v>6</v>
      </c>
      <c r="W78" s="8">
        <f t="shared" si="144"/>
        <v>9.5</v>
      </c>
      <c r="X78" s="8">
        <f t="shared" si="145"/>
        <v>12.5</v>
      </c>
      <c r="Y78" s="26">
        <f t="shared" si="146"/>
        <v>15.5</v>
      </c>
      <c r="Z78" s="8">
        <f>AY78+IF($F78="범선",IF($BE$1=TRUE,INDEX(Sheet2!$H$2:'Sheet2'!$H$45,MATCH(AY78,Sheet2!$G$2:'Sheet2'!$G$45,0),0)),IF($BF$1=TRUE,INDEX(Sheet2!$I$2:'Sheet2'!$I$45,MATCH(AY78,Sheet2!$G$2:'Sheet2'!$G$45,0)),IF($BG$1=TRUE,INDEX(Sheet2!$H$2:'Sheet2'!$H$45,MATCH(AY78,Sheet2!$G$2:'Sheet2'!$G$45,0)),0)))+IF($BC$1=TRUE,2,0)</f>
        <v>9</v>
      </c>
      <c r="AA78" s="8">
        <f t="shared" si="147"/>
        <v>12.5</v>
      </c>
      <c r="AB78" s="8">
        <f t="shared" si="148"/>
        <v>15.5</v>
      </c>
      <c r="AC78" s="26">
        <f t="shared" si="149"/>
        <v>18.5</v>
      </c>
      <c r="AD78" s="8">
        <f>AZ78+IF($F78="범선",IF($BE$1=TRUE,INDEX(Sheet2!$H$2:'Sheet2'!$H$45,MATCH(AZ78,Sheet2!$G$2:'Sheet2'!$G$45,0),0)),IF($BF$1=TRUE,INDEX(Sheet2!$I$2:'Sheet2'!$I$45,MATCH(AZ78,Sheet2!$G$2:'Sheet2'!$G$45,0)),IF($BG$1=TRUE,INDEX(Sheet2!$H$2:'Sheet2'!$H$45,MATCH(AZ78,Sheet2!$G$2:'Sheet2'!$G$45,0)),0)))+IF($BC$1=TRUE,2,0)</f>
        <v>13</v>
      </c>
      <c r="AE78" s="8">
        <f t="shared" si="150"/>
        <v>16.5</v>
      </c>
      <c r="AF78" s="8">
        <f t="shared" si="151"/>
        <v>19.5</v>
      </c>
      <c r="AG78" s="26">
        <f t="shared" si="152"/>
        <v>22.5</v>
      </c>
      <c r="AH78" s="8"/>
      <c r="AI78" s="6">
        <v>180</v>
      </c>
      <c r="AJ78" s="6">
        <v>315</v>
      </c>
      <c r="AK78" s="6">
        <v>12</v>
      </c>
      <c r="AL78" s="6">
        <v>15</v>
      </c>
      <c r="AM78" s="6">
        <v>26</v>
      </c>
      <c r="AN78" s="6">
        <v>100</v>
      </c>
      <c r="AO78" s="6">
        <v>33</v>
      </c>
      <c r="AP78" s="6">
        <v>40</v>
      </c>
      <c r="AQ78" s="6">
        <v>560</v>
      </c>
      <c r="AR78" s="6">
        <v>3</v>
      </c>
      <c r="AS78" s="6">
        <f t="shared" si="153"/>
        <v>700</v>
      </c>
      <c r="AT78" s="6">
        <f t="shared" si="154"/>
        <v>525</v>
      </c>
      <c r="AU78" s="6">
        <f t="shared" si="155"/>
        <v>875</v>
      </c>
      <c r="AV78" s="6">
        <f t="shared" si="156"/>
        <v>-1</v>
      </c>
      <c r="AW78" s="6">
        <f t="shared" si="157"/>
        <v>0</v>
      </c>
      <c r="AX78" s="6">
        <f t="shared" si="158"/>
        <v>4</v>
      </c>
      <c r="AY78" s="6">
        <f t="shared" si="159"/>
        <v>7</v>
      </c>
      <c r="AZ78" s="6">
        <f t="shared" si="160"/>
        <v>11</v>
      </c>
    </row>
    <row r="79" spans="1:52" s="6" customFormat="1" hidden="1">
      <c r="A79" s="35">
        <v>93</v>
      </c>
      <c r="B79" s="7" t="s">
        <v>137</v>
      </c>
      <c r="C79" s="23" t="s">
        <v>135</v>
      </c>
      <c r="D79" s="8" t="s">
        <v>1</v>
      </c>
      <c r="E79" s="8" t="s">
        <v>0</v>
      </c>
      <c r="F79" s="9" t="s">
        <v>69</v>
      </c>
      <c r="G79" s="26" t="s">
        <v>8</v>
      </c>
      <c r="H79" s="6">
        <f>ROUNDDOWN(AI79*1.05,0)+INDEX(Sheet2!$B$2:'Sheet2'!$B$5,MATCH(G79,Sheet2!$A$2:'Sheet2'!$A$5,0),0)+34*AR79-ROUNDUP(IF($BA$1=TRUE,AT79,AU79)/10,0)</f>
        <v>456</v>
      </c>
      <c r="I79" s="6">
        <f>ROUNDDOWN(AJ79*1.05,0)+INDEX(Sheet2!$B$2:'Sheet2'!$B$5,MATCH(G79,Sheet2!$A$2:'Sheet2'!$A$5,0),0)+34*AR79-ROUNDUP(IF($BA$1=TRUE,AT79,AU79)/10,0)</f>
        <v>556</v>
      </c>
      <c r="J79" s="45">
        <f t="shared" si="136"/>
        <v>1012</v>
      </c>
      <c r="K79" s="41">
        <f>AU79-ROUNDDOWN(AP79/2,0)-ROUNDDOWN(MAX(AO79*1.2,AN79*0.5),0)+INDEX(Sheet2!$C$2:'Sheet2'!$C$5,MATCH(G79,Sheet2!$A$2:'Sheet2'!$A$5,0),0)</f>
        <v>815</v>
      </c>
      <c r="L79" s="23">
        <f t="shared" si="137"/>
        <v>416</v>
      </c>
      <c r="N79" s="27">
        <f>AV79+IF($F79="범선",IF($BE$1=TRUE,INDEX(Sheet2!$H$2:'Sheet2'!$H$45,MATCH(AV79,Sheet2!$G$2:'Sheet2'!$G$45,0),0)),IF($BF$1=TRUE,INDEX(Sheet2!$I$2:'Sheet2'!$I$45,MATCH(AV79,Sheet2!$G$2:'Sheet2'!$G$45,0)),IF($BG$1=TRUE,INDEX(Sheet2!$H$2:'Sheet2'!$H$45,MATCH(AV79,Sheet2!$G$2:'Sheet2'!$G$45,0)),0)))+IF($BC$1=TRUE,2,0)</f>
        <v>3</v>
      </c>
      <c r="O79" s="8">
        <f t="shared" si="138"/>
        <v>6</v>
      </c>
      <c r="P79" s="8">
        <f t="shared" si="139"/>
        <v>9</v>
      </c>
      <c r="Q79" s="26">
        <f t="shared" si="140"/>
        <v>12</v>
      </c>
      <c r="R79" s="8">
        <f>AW79+IF($F79="범선",IF($BE$1=TRUE,INDEX(Sheet2!$H$2:'Sheet2'!$H$45,MATCH(AW79,Sheet2!$G$2:'Sheet2'!$G$45,0),0)),IF($BF$1=TRUE,INDEX(Sheet2!$I$2:'Sheet2'!$I$45,MATCH(AW79,Sheet2!$G$2:'Sheet2'!$G$45,0)),IF($BG$1=TRUE,INDEX(Sheet2!$H$2:'Sheet2'!$H$45,MATCH(AW79,Sheet2!$G$2:'Sheet2'!$G$45,0)),0)))+IF($BC$1=TRUE,2,0)</f>
        <v>4</v>
      </c>
      <c r="S79" s="8">
        <f t="shared" si="141"/>
        <v>7.5</v>
      </c>
      <c r="T79" s="8">
        <f t="shared" si="142"/>
        <v>10.5</v>
      </c>
      <c r="U79" s="26">
        <f t="shared" si="143"/>
        <v>13.5</v>
      </c>
      <c r="V79" s="8">
        <f>AX79+IF($F79="범선",IF($BE$1=TRUE,INDEX(Sheet2!$H$2:'Sheet2'!$H$45,MATCH(AX79,Sheet2!$G$2:'Sheet2'!$G$45,0),0)),IF($BF$1=TRUE,INDEX(Sheet2!$I$2:'Sheet2'!$I$45,MATCH(AX79,Sheet2!$G$2:'Sheet2'!$G$45,0)),IF($BG$1=TRUE,INDEX(Sheet2!$H$2:'Sheet2'!$H$45,MATCH(AX79,Sheet2!$G$2:'Sheet2'!$G$45,0)),0)))+IF($BC$1=TRUE,2,0)</f>
        <v>8</v>
      </c>
      <c r="W79" s="8">
        <f t="shared" si="144"/>
        <v>11.5</v>
      </c>
      <c r="X79" s="8">
        <f t="shared" si="145"/>
        <v>14.5</v>
      </c>
      <c r="Y79" s="26">
        <f t="shared" si="146"/>
        <v>17.5</v>
      </c>
      <c r="Z79" s="8">
        <f>AY79+IF($F79="범선",IF($BE$1=TRUE,INDEX(Sheet2!$H$2:'Sheet2'!$H$45,MATCH(AY79,Sheet2!$G$2:'Sheet2'!$G$45,0),0)),IF($BF$1=TRUE,INDEX(Sheet2!$I$2:'Sheet2'!$I$45,MATCH(AY79,Sheet2!$G$2:'Sheet2'!$G$45,0)),IF($BG$1=TRUE,INDEX(Sheet2!$H$2:'Sheet2'!$H$45,MATCH(AY79,Sheet2!$G$2:'Sheet2'!$G$45,0)),0)))+IF($BC$1=TRUE,2,0)</f>
        <v>12</v>
      </c>
      <c r="AA79" s="8">
        <f t="shared" si="147"/>
        <v>15.5</v>
      </c>
      <c r="AB79" s="8">
        <f t="shared" si="148"/>
        <v>18.5</v>
      </c>
      <c r="AC79" s="26">
        <f t="shared" si="149"/>
        <v>21.5</v>
      </c>
      <c r="AD79" s="8">
        <f>AZ79+IF($F79="범선",IF($BE$1=TRUE,INDEX(Sheet2!$H$2:'Sheet2'!$H$45,MATCH(AZ79,Sheet2!$G$2:'Sheet2'!$G$45,0),0)),IF($BF$1=TRUE,INDEX(Sheet2!$I$2:'Sheet2'!$I$45,MATCH(AZ79,Sheet2!$G$2:'Sheet2'!$G$45,0)),IF($BG$1=TRUE,INDEX(Sheet2!$H$2:'Sheet2'!$H$45,MATCH(AZ79,Sheet2!$G$2:'Sheet2'!$G$45,0)),0)))+IF($BC$1=TRUE,2,0)</f>
        <v>15</v>
      </c>
      <c r="AE79" s="8">
        <f t="shared" si="150"/>
        <v>18.5</v>
      </c>
      <c r="AF79" s="8">
        <f t="shared" si="151"/>
        <v>21.5</v>
      </c>
      <c r="AG79" s="26">
        <f t="shared" si="152"/>
        <v>24.5</v>
      </c>
      <c r="AH79" s="8"/>
      <c r="AI79" s="6">
        <v>245</v>
      </c>
      <c r="AJ79" s="6">
        <v>340</v>
      </c>
      <c r="AK79" s="6">
        <v>10</v>
      </c>
      <c r="AL79" s="6">
        <v>12</v>
      </c>
      <c r="AM79" s="6">
        <v>38</v>
      </c>
      <c r="AN79" s="6">
        <v>80</v>
      </c>
      <c r="AO79" s="6">
        <v>70</v>
      </c>
      <c r="AP79" s="6">
        <v>50</v>
      </c>
      <c r="AQ79" s="6">
        <v>570</v>
      </c>
      <c r="AR79" s="6">
        <v>3</v>
      </c>
      <c r="AS79" s="6">
        <f t="shared" si="153"/>
        <v>700</v>
      </c>
      <c r="AT79" s="6">
        <f t="shared" si="154"/>
        <v>525</v>
      </c>
      <c r="AU79" s="6">
        <f t="shared" si="155"/>
        <v>875</v>
      </c>
      <c r="AV79" s="6">
        <f t="shared" si="156"/>
        <v>1</v>
      </c>
      <c r="AW79" s="6">
        <f t="shared" si="157"/>
        <v>2</v>
      </c>
      <c r="AX79" s="6">
        <f t="shared" si="158"/>
        <v>6</v>
      </c>
      <c r="AY79" s="6">
        <f t="shared" si="159"/>
        <v>10</v>
      </c>
      <c r="AZ79" s="6">
        <f t="shared" si="160"/>
        <v>13</v>
      </c>
    </row>
    <row r="80" spans="1:52" s="6" customFormat="1" hidden="1">
      <c r="A80" s="35">
        <v>94</v>
      </c>
      <c r="B80" s="7" t="s">
        <v>136</v>
      </c>
      <c r="C80" s="23" t="s">
        <v>135</v>
      </c>
      <c r="D80" s="8" t="s">
        <v>1</v>
      </c>
      <c r="E80" s="8" t="s">
        <v>70</v>
      </c>
      <c r="F80" s="9" t="s">
        <v>69</v>
      </c>
      <c r="G80" s="26" t="s">
        <v>8</v>
      </c>
      <c r="H80" s="6">
        <f>ROUNDDOWN(AI80*1.05,0)+INDEX(Sheet2!$B$2:'Sheet2'!$B$5,MATCH(G80,Sheet2!$A$2:'Sheet2'!$A$5,0),0)+34*AR80-ROUNDUP(IF($BA$1=TRUE,AT80,AU80)/10,0)</f>
        <v>472</v>
      </c>
      <c r="I80" s="6">
        <f>ROUNDDOWN(AJ80*1.05,0)+INDEX(Sheet2!$B$2:'Sheet2'!$B$5,MATCH(G80,Sheet2!$A$2:'Sheet2'!$A$5,0),0)+34*AR80-ROUNDUP(IF($BA$1=TRUE,AT80,AU80)/10,0)</f>
        <v>556</v>
      </c>
      <c r="J80" s="45">
        <f t="shared" si="136"/>
        <v>1028</v>
      </c>
      <c r="K80" s="41">
        <f>AU80-ROUNDDOWN(AP80/2,0)-ROUNDDOWN(MAX(AO80*1.2,AN80*0.5),0)+INDEX(Sheet2!$C$2:'Sheet2'!$C$5,MATCH(G80,Sheet2!$A$2:'Sheet2'!$A$5,0),0)</f>
        <v>851</v>
      </c>
      <c r="L80" s="23">
        <f t="shared" si="137"/>
        <v>452</v>
      </c>
      <c r="N80" s="27">
        <f>AV80+IF($F80="범선",IF($BE$1=TRUE,INDEX(Sheet2!$H$2:'Sheet2'!$H$45,MATCH(AV80,Sheet2!$G$2:'Sheet2'!$G$45,0),0)),IF($BF$1=TRUE,INDEX(Sheet2!$I$2:'Sheet2'!$I$45,MATCH(AV80,Sheet2!$G$2:'Sheet2'!$G$45,0)),IF($BG$1=TRUE,INDEX(Sheet2!$H$2:'Sheet2'!$H$45,MATCH(AV80,Sheet2!$G$2:'Sheet2'!$G$45,0)),0)))+IF($BC$1=TRUE,2,0)</f>
        <v>2</v>
      </c>
      <c r="O80" s="8">
        <f t="shared" si="138"/>
        <v>5</v>
      </c>
      <c r="P80" s="8">
        <f t="shared" si="139"/>
        <v>8</v>
      </c>
      <c r="Q80" s="26">
        <f t="shared" si="140"/>
        <v>11</v>
      </c>
      <c r="R80" s="8">
        <f>AW80+IF($F80="범선",IF($BE$1=TRUE,INDEX(Sheet2!$H$2:'Sheet2'!$H$45,MATCH(AW80,Sheet2!$G$2:'Sheet2'!$G$45,0),0)),IF($BF$1=TRUE,INDEX(Sheet2!$I$2:'Sheet2'!$I$45,MATCH(AW80,Sheet2!$G$2:'Sheet2'!$G$45,0)),IF($BG$1=TRUE,INDEX(Sheet2!$H$2:'Sheet2'!$H$45,MATCH(AW80,Sheet2!$G$2:'Sheet2'!$G$45,0)),0)))+IF($BC$1=TRUE,2,0)</f>
        <v>3</v>
      </c>
      <c r="S80" s="8">
        <f t="shared" si="141"/>
        <v>6.5</v>
      </c>
      <c r="T80" s="8">
        <f t="shared" si="142"/>
        <v>9.5</v>
      </c>
      <c r="U80" s="26">
        <f t="shared" si="143"/>
        <v>12.5</v>
      </c>
      <c r="V80" s="8">
        <f>AX80+IF($F80="범선",IF($BE$1=TRUE,INDEX(Sheet2!$H$2:'Sheet2'!$H$45,MATCH(AX80,Sheet2!$G$2:'Sheet2'!$G$45,0),0)),IF($BF$1=TRUE,INDEX(Sheet2!$I$2:'Sheet2'!$I$45,MATCH(AX80,Sheet2!$G$2:'Sheet2'!$G$45,0)),IF($BG$1=TRUE,INDEX(Sheet2!$H$2:'Sheet2'!$H$45,MATCH(AX80,Sheet2!$G$2:'Sheet2'!$G$45,0)),0)))+IF($BC$1=TRUE,2,0)</f>
        <v>7</v>
      </c>
      <c r="W80" s="8">
        <f t="shared" si="144"/>
        <v>10.5</v>
      </c>
      <c r="X80" s="8">
        <f t="shared" si="145"/>
        <v>13.5</v>
      </c>
      <c r="Y80" s="26">
        <f t="shared" si="146"/>
        <v>16.5</v>
      </c>
      <c r="Z80" s="8">
        <f>AY80+IF($F80="범선",IF($BE$1=TRUE,INDEX(Sheet2!$H$2:'Sheet2'!$H$45,MATCH(AY80,Sheet2!$G$2:'Sheet2'!$G$45,0),0)),IF($BF$1=TRUE,INDEX(Sheet2!$I$2:'Sheet2'!$I$45,MATCH(AY80,Sheet2!$G$2:'Sheet2'!$G$45,0)),IF($BG$1=TRUE,INDEX(Sheet2!$H$2:'Sheet2'!$H$45,MATCH(AY80,Sheet2!$G$2:'Sheet2'!$G$45,0)),0)))+IF($BC$1=TRUE,2,0)</f>
        <v>11</v>
      </c>
      <c r="AA80" s="8">
        <f t="shared" si="147"/>
        <v>14.5</v>
      </c>
      <c r="AB80" s="8">
        <f t="shared" si="148"/>
        <v>17.5</v>
      </c>
      <c r="AC80" s="26">
        <f t="shared" si="149"/>
        <v>20.5</v>
      </c>
      <c r="AD80" s="8">
        <f>AZ80+IF($F80="범선",IF($BE$1=TRUE,INDEX(Sheet2!$H$2:'Sheet2'!$H$45,MATCH(AZ80,Sheet2!$G$2:'Sheet2'!$G$45,0),0)),IF($BF$1=TRUE,INDEX(Sheet2!$I$2:'Sheet2'!$I$45,MATCH(AZ80,Sheet2!$G$2:'Sheet2'!$G$45,0)),IF($BG$1=TRUE,INDEX(Sheet2!$H$2:'Sheet2'!$H$45,MATCH(AZ80,Sheet2!$G$2:'Sheet2'!$G$45,0)),0)))+IF($BC$1=TRUE,2,0)</f>
        <v>14</v>
      </c>
      <c r="AE80" s="8">
        <f t="shared" si="150"/>
        <v>17.5</v>
      </c>
      <c r="AF80" s="8">
        <f t="shared" si="151"/>
        <v>20.5</v>
      </c>
      <c r="AG80" s="26">
        <f t="shared" si="152"/>
        <v>23.5</v>
      </c>
      <c r="AH80" s="8"/>
      <c r="AI80" s="6">
        <v>260</v>
      </c>
      <c r="AJ80" s="6">
        <v>340</v>
      </c>
      <c r="AK80" s="6">
        <v>11</v>
      </c>
      <c r="AL80" s="6">
        <v>14</v>
      </c>
      <c r="AM80" s="6">
        <v>33</v>
      </c>
      <c r="AN80" s="6">
        <v>80</v>
      </c>
      <c r="AO80" s="6">
        <v>40</v>
      </c>
      <c r="AP80" s="6">
        <v>50</v>
      </c>
      <c r="AQ80" s="6">
        <v>570</v>
      </c>
      <c r="AR80" s="6">
        <v>3</v>
      </c>
      <c r="AS80" s="6">
        <f t="shared" si="153"/>
        <v>700</v>
      </c>
      <c r="AT80" s="6">
        <f t="shared" si="154"/>
        <v>525</v>
      </c>
      <c r="AU80" s="6">
        <f t="shared" si="155"/>
        <v>875</v>
      </c>
      <c r="AV80" s="6">
        <f t="shared" si="156"/>
        <v>0</v>
      </c>
      <c r="AW80" s="6">
        <f t="shared" si="157"/>
        <v>1</v>
      </c>
      <c r="AX80" s="6">
        <f t="shared" si="158"/>
        <v>5</v>
      </c>
      <c r="AY80" s="6">
        <f t="shared" si="159"/>
        <v>9</v>
      </c>
      <c r="AZ80" s="6">
        <f t="shared" si="160"/>
        <v>12</v>
      </c>
    </row>
    <row r="81" spans="1:52" s="6" customFormat="1" hidden="1">
      <c r="A81" s="35">
        <v>95</v>
      </c>
      <c r="B81" s="7"/>
      <c r="C81" s="23" t="s">
        <v>135</v>
      </c>
      <c r="D81" s="8" t="s">
        <v>43</v>
      </c>
      <c r="E81" s="8" t="s">
        <v>0</v>
      </c>
      <c r="F81" s="9" t="s">
        <v>69</v>
      </c>
      <c r="G81" s="26" t="s">
        <v>8</v>
      </c>
      <c r="H81" s="6">
        <f>ROUNDDOWN(AI81*1.05,0)+INDEX(Sheet2!$B$2:'Sheet2'!$B$5,MATCH(G81,Sheet2!$A$2:'Sheet2'!$A$5,0),0)+34*AR81-ROUNDUP(IF($BA$1=TRUE,AT81,AU81)/10,0)</f>
        <v>456</v>
      </c>
      <c r="I81" s="6">
        <f>ROUNDDOWN(AJ81*1.05,0)+INDEX(Sheet2!$B$2:'Sheet2'!$B$5,MATCH(G81,Sheet2!$A$2:'Sheet2'!$A$5,0),0)+34*AR81-ROUNDUP(IF($BA$1=TRUE,AT81,AU81)/10,0)</f>
        <v>556</v>
      </c>
      <c r="J81" s="45">
        <f t="shared" si="136"/>
        <v>1012</v>
      </c>
      <c r="K81" s="41">
        <f>AU81-ROUNDDOWN(AP81/2,0)-ROUNDDOWN(MAX(AO81*1.2,AN81*0.5),0)+INDEX(Sheet2!$C$2:'Sheet2'!$C$5,MATCH(G81,Sheet2!$A$2:'Sheet2'!$A$5,0),0)</f>
        <v>851</v>
      </c>
      <c r="L81" s="23">
        <f t="shared" si="137"/>
        <v>452</v>
      </c>
      <c r="N81" s="27">
        <f>AV81+IF($F81="범선",IF($BE$1=TRUE,INDEX(Sheet2!$H$2:'Sheet2'!$H$45,MATCH(AV81,Sheet2!$G$2:'Sheet2'!$G$45,0),0)),IF($BF$1=TRUE,INDEX(Sheet2!$I$2:'Sheet2'!$I$45,MATCH(AV81,Sheet2!$G$2:'Sheet2'!$G$45,0)),IF($BG$1=TRUE,INDEX(Sheet2!$H$2:'Sheet2'!$H$45,MATCH(AV81,Sheet2!$G$2:'Sheet2'!$G$45,0)),0)))+IF($BC$1=TRUE,2,0)</f>
        <v>2</v>
      </c>
      <c r="O81" s="8">
        <f t="shared" si="138"/>
        <v>5</v>
      </c>
      <c r="P81" s="8">
        <f t="shared" si="139"/>
        <v>8</v>
      </c>
      <c r="Q81" s="26">
        <f t="shared" si="140"/>
        <v>11</v>
      </c>
      <c r="R81" s="8">
        <f>AW81+IF($F81="범선",IF($BE$1=TRUE,INDEX(Sheet2!$H$2:'Sheet2'!$H$45,MATCH(AW81,Sheet2!$G$2:'Sheet2'!$G$45,0),0)),IF($BF$1=TRUE,INDEX(Sheet2!$I$2:'Sheet2'!$I$45,MATCH(AW81,Sheet2!$G$2:'Sheet2'!$G$45,0)),IF($BG$1=TRUE,INDEX(Sheet2!$H$2:'Sheet2'!$H$45,MATCH(AW81,Sheet2!$G$2:'Sheet2'!$G$45,0)),0)))+IF($BC$1=TRUE,2,0)</f>
        <v>3</v>
      </c>
      <c r="S81" s="8">
        <f t="shared" si="141"/>
        <v>6.5</v>
      </c>
      <c r="T81" s="8">
        <f t="shared" si="142"/>
        <v>9.5</v>
      </c>
      <c r="U81" s="26">
        <f t="shared" si="143"/>
        <v>12.5</v>
      </c>
      <c r="V81" s="8">
        <f>AX81+IF($F81="범선",IF($BE$1=TRUE,INDEX(Sheet2!$H$2:'Sheet2'!$H$45,MATCH(AX81,Sheet2!$G$2:'Sheet2'!$G$45,0),0)),IF($BF$1=TRUE,INDEX(Sheet2!$I$2:'Sheet2'!$I$45,MATCH(AX81,Sheet2!$G$2:'Sheet2'!$G$45,0)),IF($BG$1=TRUE,INDEX(Sheet2!$H$2:'Sheet2'!$H$45,MATCH(AX81,Sheet2!$G$2:'Sheet2'!$G$45,0)),0)))+IF($BC$1=TRUE,2,0)</f>
        <v>7</v>
      </c>
      <c r="W81" s="8">
        <f t="shared" si="144"/>
        <v>10.5</v>
      </c>
      <c r="X81" s="8">
        <f t="shared" si="145"/>
        <v>13.5</v>
      </c>
      <c r="Y81" s="26">
        <f t="shared" si="146"/>
        <v>16.5</v>
      </c>
      <c r="Z81" s="8">
        <f>AY81+IF($F81="범선",IF($BE$1=TRUE,INDEX(Sheet2!$H$2:'Sheet2'!$H$45,MATCH(AY81,Sheet2!$G$2:'Sheet2'!$G$45,0),0)),IF($BF$1=TRUE,INDEX(Sheet2!$I$2:'Sheet2'!$I$45,MATCH(AY81,Sheet2!$G$2:'Sheet2'!$G$45,0)),IF($BG$1=TRUE,INDEX(Sheet2!$H$2:'Sheet2'!$H$45,MATCH(AY81,Sheet2!$G$2:'Sheet2'!$G$45,0)),0)))+IF($BC$1=TRUE,2,0)</f>
        <v>11</v>
      </c>
      <c r="AA81" s="8">
        <f t="shared" si="147"/>
        <v>14.5</v>
      </c>
      <c r="AB81" s="8">
        <f t="shared" si="148"/>
        <v>17.5</v>
      </c>
      <c r="AC81" s="26">
        <f t="shared" si="149"/>
        <v>20.5</v>
      </c>
      <c r="AD81" s="8">
        <f>AZ81+IF($F81="범선",IF($BE$1=TRUE,INDEX(Sheet2!$H$2:'Sheet2'!$H$45,MATCH(AZ81,Sheet2!$G$2:'Sheet2'!$G$45,0),0)),IF($BF$1=TRUE,INDEX(Sheet2!$I$2:'Sheet2'!$I$45,MATCH(AZ81,Sheet2!$G$2:'Sheet2'!$G$45,0)),IF($BG$1=TRUE,INDEX(Sheet2!$H$2:'Sheet2'!$H$45,MATCH(AZ81,Sheet2!$G$2:'Sheet2'!$G$45,0)),0)))+IF($BC$1=TRUE,2,0)</f>
        <v>14</v>
      </c>
      <c r="AE81" s="8">
        <f t="shared" si="150"/>
        <v>17.5</v>
      </c>
      <c r="AF81" s="8">
        <f t="shared" si="151"/>
        <v>20.5</v>
      </c>
      <c r="AG81" s="26">
        <f t="shared" si="152"/>
        <v>23.5</v>
      </c>
      <c r="AH81" s="8"/>
      <c r="AI81" s="6">
        <v>245</v>
      </c>
      <c r="AJ81" s="6">
        <v>340</v>
      </c>
      <c r="AK81" s="6">
        <v>10</v>
      </c>
      <c r="AL81" s="6">
        <v>12</v>
      </c>
      <c r="AM81" s="6">
        <v>33</v>
      </c>
      <c r="AN81" s="6">
        <v>80</v>
      </c>
      <c r="AO81" s="6">
        <v>40</v>
      </c>
      <c r="AP81" s="6">
        <v>50</v>
      </c>
      <c r="AQ81" s="6">
        <v>570</v>
      </c>
      <c r="AR81" s="6">
        <v>3</v>
      </c>
      <c r="AS81" s="6">
        <f t="shared" si="153"/>
        <v>700</v>
      </c>
      <c r="AT81" s="6">
        <f t="shared" si="154"/>
        <v>525</v>
      </c>
      <c r="AU81" s="6">
        <f t="shared" si="155"/>
        <v>875</v>
      </c>
      <c r="AV81" s="6">
        <f t="shared" si="156"/>
        <v>0</v>
      </c>
      <c r="AW81" s="6">
        <f t="shared" si="157"/>
        <v>1</v>
      </c>
      <c r="AX81" s="6">
        <f t="shared" si="158"/>
        <v>5</v>
      </c>
      <c r="AY81" s="6">
        <f t="shared" si="159"/>
        <v>9</v>
      </c>
      <c r="AZ81" s="6">
        <f t="shared" si="160"/>
        <v>12</v>
      </c>
    </row>
    <row r="82" spans="1:52" s="6" customFormat="1" hidden="1">
      <c r="A82" s="35">
        <v>96</v>
      </c>
      <c r="B82" s="7" t="s">
        <v>100</v>
      </c>
      <c r="C82" s="23" t="s">
        <v>135</v>
      </c>
      <c r="D82" s="8" t="s">
        <v>1</v>
      </c>
      <c r="E82" s="8" t="s">
        <v>0</v>
      </c>
      <c r="F82" s="9" t="s">
        <v>69</v>
      </c>
      <c r="G82" s="26" t="s">
        <v>10</v>
      </c>
      <c r="H82" s="6">
        <f>ROUNDDOWN(AI82*1.05,0)+INDEX(Sheet2!$B$2:'Sheet2'!$B$5,MATCH(G82,Sheet2!$A$2:'Sheet2'!$A$5,0),0)+34*AR82-ROUNDUP(IF($BA$1=TRUE,AT82,AU82)/10,0)</f>
        <v>439</v>
      </c>
      <c r="I82" s="6">
        <f>ROUNDDOWN(AJ82*1.05,0)+INDEX(Sheet2!$B$2:'Sheet2'!$B$5,MATCH(G82,Sheet2!$A$2:'Sheet2'!$A$5,0),0)+34*AR82-ROUNDUP(IF($BA$1=TRUE,AT82,AU82)/10,0)</f>
        <v>539</v>
      </c>
      <c r="J82" s="45">
        <f t="shared" si="136"/>
        <v>978</v>
      </c>
      <c r="K82" s="41">
        <f>AU82-ROUNDDOWN(AP82/2,0)-ROUNDDOWN(MAX(AO82*1.2,AN82*0.5),0)+INDEX(Sheet2!$C$2:'Sheet2'!$C$5,MATCH(G82,Sheet2!$A$2:'Sheet2'!$A$5,0),0)</f>
        <v>978</v>
      </c>
      <c r="L82" s="23">
        <f t="shared" si="137"/>
        <v>527</v>
      </c>
      <c r="N82" s="27">
        <f>AV82+IF($F82="범선",IF($BE$1=TRUE,INDEX(Sheet2!$H$2:'Sheet2'!$H$45,MATCH(AV82,Sheet2!$G$2:'Sheet2'!$G$45,0),0)),IF($BF$1=TRUE,INDEX(Sheet2!$I$2:'Sheet2'!$I$45,MATCH(AV82,Sheet2!$G$2:'Sheet2'!$G$45,0)),IF($BG$1=TRUE,INDEX(Sheet2!$H$2:'Sheet2'!$H$45,MATCH(AV82,Sheet2!$G$2:'Sheet2'!$G$45,0)),0)))+IF($BC$1=TRUE,2,0)</f>
        <v>1</v>
      </c>
      <c r="O82" s="8">
        <f t="shared" si="138"/>
        <v>4</v>
      </c>
      <c r="P82" s="8">
        <f t="shared" si="139"/>
        <v>7</v>
      </c>
      <c r="Q82" s="26">
        <f t="shared" si="140"/>
        <v>10</v>
      </c>
      <c r="R82" s="8">
        <f>AW82+IF($F82="범선",IF($BE$1=TRUE,INDEX(Sheet2!$H$2:'Sheet2'!$H$45,MATCH(AW82,Sheet2!$G$2:'Sheet2'!$G$45,0),0)),IF($BF$1=TRUE,INDEX(Sheet2!$I$2:'Sheet2'!$I$45,MATCH(AW82,Sheet2!$G$2:'Sheet2'!$G$45,0)),IF($BG$1=TRUE,INDEX(Sheet2!$H$2:'Sheet2'!$H$45,MATCH(AW82,Sheet2!$G$2:'Sheet2'!$G$45,0)),0)))+IF($BC$1=TRUE,2,0)</f>
        <v>2</v>
      </c>
      <c r="S82" s="8">
        <f t="shared" si="141"/>
        <v>5.5</v>
      </c>
      <c r="T82" s="8">
        <f t="shared" si="142"/>
        <v>8.5</v>
      </c>
      <c r="U82" s="26">
        <f t="shared" si="143"/>
        <v>11.5</v>
      </c>
      <c r="V82" s="8">
        <f>AX82+IF($F82="범선",IF($BE$1=TRUE,INDEX(Sheet2!$H$2:'Sheet2'!$H$45,MATCH(AX82,Sheet2!$G$2:'Sheet2'!$G$45,0),0)),IF($BF$1=TRUE,INDEX(Sheet2!$I$2:'Sheet2'!$I$45,MATCH(AX82,Sheet2!$G$2:'Sheet2'!$G$45,0)),IF($BG$1=TRUE,INDEX(Sheet2!$H$2:'Sheet2'!$H$45,MATCH(AX82,Sheet2!$G$2:'Sheet2'!$G$45,0)),0)))+IF($BC$1=TRUE,2,0)</f>
        <v>6</v>
      </c>
      <c r="W82" s="8">
        <f t="shared" si="144"/>
        <v>9.5</v>
      </c>
      <c r="X82" s="8">
        <f t="shared" si="145"/>
        <v>12.5</v>
      </c>
      <c r="Y82" s="26">
        <f t="shared" si="146"/>
        <v>15.5</v>
      </c>
      <c r="Z82" s="8">
        <f>AY82+IF($F82="범선",IF($BE$1=TRUE,INDEX(Sheet2!$H$2:'Sheet2'!$H$45,MATCH(AY82,Sheet2!$G$2:'Sheet2'!$G$45,0),0)),IF($BF$1=TRUE,INDEX(Sheet2!$I$2:'Sheet2'!$I$45,MATCH(AY82,Sheet2!$G$2:'Sheet2'!$G$45,0)),IF($BG$1=TRUE,INDEX(Sheet2!$H$2:'Sheet2'!$H$45,MATCH(AY82,Sheet2!$G$2:'Sheet2'!$G$45,0)),0)))+IF($BC$1=TRUE,2,0)</f>
        <v>10</v>
      </c>
      <c r="AA82" s="8">
        <f t="shared" si="147"/>
        <v>13.5</v>
      </c>
      <c r="AB82" s="8">
        <f t="shared" si="148"/>
        <v>16.5</v>
      </c>
      <c r="AC82" s="26">
        <f t="shared" si="149"/>
        <v>19.5</v>
      </c>
      <c r="AD82" s="8">
        <f>AZ82+IF($F82="범선",IF($BE$1=TRUE,INDEX(Sheet2!$H$2:'Sheet2'!$H$45,MATCH(AZ82,Sheet2!$G$2:'Sheet2'!$G$45,0),0)),IF($BF$1=TRUE,INDEX(Sheet2!$I$2:'Sheet2'!$I$45,MATCH(AZ82,Sheet2!$G$2:'Sheet2'!$G$45,0)),IF($BG$1=TRUE,INDEX(Sheet2!$H$2:'Sheet2'!$H$45,MATCH(AZ82,Sheet2!$G$2:'Sheet2'!$G$45,0)),0)))+IF($BC$1=TRUE,2,0)</f>
        <v>13</v>
      </c>
      <c r="AE82" s="8">
        <f t="shared" si="150"/>
        <v>16.5</v>
      </c>
      <c r="AF82" s="8">
        <f t="shared" si="151"/>
        <v>19.5</v>
      </c>
      <c r="AG82" s="26">
        <f t="shared" si="152"/>
        <v>22.5</v>
      </c>
      <c r="AH82" s="8"/>
      <c r="AI82" s="6">
        <v>245</v>
      </c>
      <c r="AJ82" s="6">
        <v>340</v>
      </c>
      <c r="AK82" s="6">
        <v>10</v>
      </c>
      <c r="AL82" s="6">
        <v>12</v>
      </c>
      <c r="AM82" s="6">
        <v>33</v>
      </c>
      <c r="AN82" s="6">
        <v>80</v>
      </c>
      <c r="AO82" s="6">
        <v>40</v>
      </c>
      <c r="AP82" s="6">
        <v>50</v>
      </c>
      <c r="AQ82" s="6">
        <v>670</v>
      </c>
      <c r="AR82" s="6">
        <v>3</v>
      </c>
      <c r="AS82" s="6">
        <f t="shared" si="153"/>
        <v>800</v>
      </c>
      <c r="AT82" s="6">
        <f t="shared" si="154"/>
        <v>600</v>
      </c>
      <c r="AU82" s="6">
        <f t="shared" si="155"/>
        <v>1000</v>
      </c>
      <c r="AV82" s="6">
        <f t="shared" si="156"/>
        <v>-1</v>
      </c>
      <c r="AW82" s="6">
        <f t="shared" si="157"/>
        <v>0</v>
      </c>
      <c r="AX82" s="6">
        <f t="shared" si="158"/>
        <v>4</v>
      </c>
      <c r="AY82" s="6">
        <f t="shared" si="159"/>
        <v>8</v>
      </c>
      <c r="AZ82" s="6">
        <f t="shared" si="160"/>
        <v>11</v>
      </c>
    </row>
    <row r="83" spans="1:52" s="6" customFormat="1" hidden="1">
      <c r="A83" s="35">
        <v>97</v>
      </c>
      <c r="B83" s="2" t="s">
        <v>314</v>
      </c>
      <c r="C83" s="23" t="s">
        <v>316</v>
      </c>
      <c r="D83" s="8" t="s">
        <v>1</v>
      </c>
      <c r="E83" s="3" t="s">
        <v>302</v>
      </c>
      <c r="F83" s="8" t="s">
        <v>303</v>
      </c>
      <c r="G83" s="26" t="s">
        <v>12</v>
      </c>
      <c r="H83" s="6">
        <f>ROUNDDOWN(AI83*1.05,0)+INDEX(Sheet2!$B$2:'Sheet2'!$B$5,MATCH(G83,Sheet2!$A$2:'Sheet2'!$A$5,0),0)+34*AR83-ROUNDUP(IF($BA$1=TRUE,AT83,AU83)/10,0)</f>
        <v>456</v>
      </c>
      <c r="I83" s="6">
        <f>ROUNDDOWN(AJ83*1.05,0)+INDEX(Sheet2!$B$2:'Sheet2'!$B$5,MATCH(G83,Sheet2!$A$2:'Sheet2'!$A$5,0),0)+34*AR83-ROUNDUP(IF($BA$1=TRUE,AT83,AU83)/10,0)</f>
        <v>542</v>
      </c>
      <c r="J83" s="45">
        <f t="shared" si="136"/>
        <v>998</v>
      </c>
      <c r="K83" s="42">
        <f>AU83-ROUNDDOWN(AP83/2,0)-ROUNDDOWN(MAX(AO83*1.2,AN83*0.5),0)+INDEX(Sheet2!$C$2:'Sheet2'!$C$5,MATCH(G83,Sheet2!$A$2:'Sheet2'!$A$5,0),0)</f>
        <v>811</v>
      </c>
      <c r="L83" s="47">
        <f t="shared" si="137"/>
        <v>387</v>
      </c>
      <c r="N83" s="27">
        <f>AV83+IF($F83="범선",IF($BE$1=TRUE,INDEX(Sheet2!$H$2:'Sheet2'!$H$45,MATCH(AV83,Sheet2!$G$2:'Sheet2'!$G$45,0),0)),IF($BF$1=TRUE,INDEX(Sheet2!$I$2:'Sheet2'!$I$45,MATCH(AV83,Sheet2!$G$2:'Sheet2'!$G$45,0)),IF($BG$1=TRUE,INDEX(Sheet2!$H$2:'Sheet2'!$H$45,MATCH(AV83,Sheet2!$G$2:'Sheet2'!$G$45,0)),0)))+IF($BC$1=TRUE,2,0)</f>
        <v>8</v>
      </c>
      <c r="O83" s="8">
        <f t="shared" si="138"/>
        <v>11</v>
      </c>
      <c r="P83" s="8">
        <f t="shared" si="139"/>
        <v>14</v>
      </c>
      <c r="Q83" s="26">
        <f t="shared" si="140"/>
        <v>17</v>
      </c>
      <c r="R83" s="8">
        <f>AW83+IF($F83="범선",IF($BE$1=TRUE,INDEX(Sheet2!$H$2:'Sheet2'!$H$45,MATCH(AW83,Sheet2!$G$2:'Sheet2'!$G$45,0),0)),IF($BF$1=TRUE,INDEX(Sheet2!$I$2:'Sheet2'!$I$45,MATCH(AW83,Sheet2!$G$2:'Sheet2'!$G$45,0)),IF($BG$1=TRUE,INDEX(Sheet2!$H$2:'Sheet2'!$H$45,MATCH(AW83,Sheet2!$G$2:'Sheet2'!$G$45,0)),0)))+IF($BC$1=TRUE,2,0)</f>
        <v>9</v>
      </c>
      <c r="S83" s="8">
        <f t="shared" si="141"/>
        <v>12.5</v>
      </c>
      <c r="T83" s="8">
        <f t="shared" si="142"/>
        <v>15.5</v>
      </c>
      <c r="U83" s="26">
        <f t="shared" si="143"/>
        <v>18.5</v>
      </c>
      <c r="V83" s="8">
        <f>AX83+IF($F83="범선",IF($BE$1=TRUE,INDEX(Sheet2!$H$2:'Sheet2'!$H$45,MATCH(AX83,Sheet2!$G$2:'Sheet2'!$G$45,0),0)),IF($BF$1=TRUE,INDEX(Sheet2!$I$2:'Sheet2'!$I$45,MATCH(AX83,Sheet2!$G$2:'Sheet2'!$G$45,0)),IF($BG$1=TRUE,INDEX(Sheet2!$H$2:'Sheet2'!$H$45,MATCH(AX83,Sheet2!$G$2:'Sheet2'!$G$45,0)),0)))+IF($BC$1=TRUE,2,0)</f>
        <v>12</v>
      </c>
      <c r="W83" s="8">
        <f t="shared" si="144"/>
        <v>15.5</v>
      </c>
      <c r="X83" s="8">
        <f t="shared" si="145"/>
        <v>18.5</v>
      </c>
      <c r="Y83" s="26">
        <f t="shared" si="146"/>
        <v>21.5</v>
      </c>
      <c r="Z83" s="8">
        <f>AY83+IF($F83="범선",IF($BE$1=TRUE,INDEX(Sheet2!$H$2:'Sheet2'!$H$45,MATCH(AY83,Sheet2!$G$2:'Sheet2'!$G$45,0),0)),IF($BF$1=TRUE,INDEX(Sheet2!$I$2:'Sheet2'!$I$45,MATCH(AY83,Sheet2!$G$2:'Sheet2'!$G$45,0)),IF($BG$1=TRUE,INDEX(Sheet2!$H$2:'Sheet2'!$H$45,MATCH(AY83,Sheet2!$G$2:'Sheet2'!$G$45,0)),0)))+IF($BC$1=TRUE,2,0)</f>
        <v>16</v>
      </c>
      <c r="AA83" s="8">
        <f t="shared" si="147"/>
        <v>19.5</v>
      </c>
      <c r="AB83" s="8">
        <f t="shared" si="148"/>
        <v>22.5</v>
      </c>
      <c r="AC83" s="26">
        <f t="shared" si="149"/>
        <v>25.5</v>
      </c>
      <c r="AD83" s="8">
        <f>AZ83+IF($F83="범선",IF($BE$1=TRUE,INDEX(Sheet2!$H$2:'Sheet2'!$H$45,MATCH(AZ83,Sheet2!$G$2:'Sheet2'!$G$45,0),0)),IF($BF$1=TRUE,INDEX(Sheet2!$I$2:'Sheet2'!$I$45,MATCH(AZ83,Sheet2!$G$2:'Sheet2'!$G$45,0)),IF($BG$1=TRUE,INDEX(Sheet2!$H$2:'Sheet2'!$H$45,MATCH(AZ83,Sheet2!$G$2:'Sheet2'!$G$45,0)),0)))+IF($BC$1=TRUE,2,0)</f>
        <v>20</v>
      </c>
      <c r="AE83" s="8">
        <f t="shared" si="150"/>
        <v>23.5</v>
      </c>
      <c r="AF83" s="8">
        <f t="shared" si="151"/>
        <v>26.5</v>
      </c>
      <c r="AG83" s="26">
        <f t="shared" si="152"/>
        <v>29.5</v>
      </c>
      <c r="AH83" s="3"/>
      <c r="AI83">
        <v>259</v>
      </c>
      <c r="AJ83">
        <v>340</v>
      </c>
      <c r="AK83">
        <v>14</v>
      </c>
      <c r="AL83">
        <v>15</v>
      </c>
      <c r="AM83">
        <v>60</v>
      </c>
      <c r="AN83">
        <v>235</v>
      </c>
      <c r="AO83" s="46">
        <v>100</v>
      </c>
      <c r="AP83">
        <v>110</v>
      </c>
      <c r="AQ83">
        <v>405</v>
      </c>
      <c r="AR83">
        <v>3</v>
      </c>
      <c r="AS83" s="6">
        <f t="shared" si="153"/>
        <v>750</v>
      </c>
      <c r="AT83" s="6">
        <f t="shared" si="154"/>
        <v>562</v>
      </c>
      <c r="AU83" s="6">
        <f t="shared" si="155"/>
        <v>937</v>
      </c>
      <c r="AV83" s="6">
        <f t="shared" si="156"/>
        <v>6</v>
      </c>
      <c r="AW83" s="6">
        <f t="shared" si="157"/>
        <v>7</v>
      </c>
      <c r="AX83" s="6">
        <f t="shared" si="158"/>
        <v>10</v>
      </c>
      <c r="AY83" s="6">
        <f t="shared" si="159"/>
        <v>14</v>
      </c>
      <c r="AZ83" s="6">
        <f t="shared" si="160"/>
        <v>18</v>
      </c>
    </row>
    <row r="84" spans="1:52" s="6" customFormat="1" hidden="1">
      <c r="A84" s="35">
        <v>98</v>
      </c>
      <c r="B84" s="2" t="s">
        <v>328</v>
      </c>
      <c r="C84" s="23" t="s">
        <v>329</v>
      </c>
      <c r="D84" s="8" t="s">
        <v>1</v>
      </c>
      <c r="E84" s="8" t="s">
        <v>78</v>
      </c>
      <c r="F84" s="8" t="s">
        <v>303</v>
      </c>
      <c r="G84" s="26" t="s">
        <v>12</v>
      </c>
      <c r="H84" s="6">
        <f>ROUNDDOWN(AI84*1.05,0)+INDEX(Sheet2!$B$2:'Sheet2'!$B$5,MATCH(G84,Sheet2!$A$2:'Sheet2'!$A$5,0),0)+34*AR84-ROUNDUP(IF($BA$1=TRUE,AT84,AU84)/10,0)</f>
        <v>442</v>
      </c>
      <c r="I84" s="6">
        <f>ROUNDDOWN(AJ84*1.05,0)+INDEX(Sheet2!$B$2:'Sheet2'!$B$5,MATCH(G84,Sheet2!$A$2:'Sheet2'!$A$5,0),0)+34*AR84-ROUNDUP(IF($BA$1=TRUE,AT84,AU84)/10,0)</f>
        <v>531</v>
      </c>
      <c r="J84" s="45">
        <f t="shared" si="136"/>
        <v>973</v>
      </c>
      <c r="K84" s="41">
        <f>AU84-ROUNDDOWN(AP84/2,0)-ROUNDDOWN(MAX(AO84*1.2,AN84*0.5),0)+INDEX(Sheet2!$C$2:'Sheet2'!$C$5,MATCH(G84,Sheet2!$A$2:'Sheet2'!$A$5,0),0)</f>
        <v>824</v>
      </c>
      <c r="L84" s="23">
        <f t="shared" si="137"/>
        <v>395</v>
      </c>
      <c r="N84" s="27">
        <f>AV84+IF($F84="범선",IF($BE$1=TRUE,INDEX(Sheet2!$H$2:'Sheet2'!$H$45,MATCH(AV84,Sheet2!$G$2:'Sheet2'!$G$45,0),0)),IF($BF$1=TRUE,INDEX(Sheet2!$I$2:'Sheet2'!$I$45,MATCH(AV84,Sheet2!$G$2:'Sheet2'!$G$45,0)),IF($BG$1=TRUE,INDEX(Sheet2!$H$2:'Sheet2'!$H$45,MATCH(AV84,Sheet2!$G$2:'Sheet2'!$G$45,0)),0)))+IF($BC$1=TRUE,2,0)</f>
        <v>7</v>
      </c>
      <c r="O84" s="8">
        <f t="shared" si="138"/>
        <v>10</v>
      </c>
      <c r="P84" s="8">
        <f t="shared" si="139"/>
        <v>13</v>
      </c>
      <c r="Q84" s="26">
        <f t="shared" si="140"/>
        <v>16</v>
      </c>
      <c r="R84" s="8">
        <f>AW84+IF($F84="범선",IF($BE$1=TRUE,INDEX(Sheet2!$H$2:'Sheet2'!$H$45,MATCH(AW84,Sheet2!$G$2:'Sheet2'!$G$45,0),0)),IF($BF$1=TRUE,INDEX(Sheet2!$I$2:'Sheet2'!$I$45,MATCH(AW84,Sheet2!$G$2:'Sheet2'!$G$45,0)),IF($BG$1=TRUE,INDEX(Sheet2!$H$2:'Sheet2'!$H$45,MATCH(AW84,Sheet2!$G$2:'Sheet2'!$G$45,0)),0)))+IF($BC$1=TRUE,2,0)</f>
        <v>8</v>
      </c>
      <c r="S84" s="8">
        <f t="shared" si="141"/>
        <v>11.5</v>
      </c>
      <c r="T84" s="8">
        <f t="shared" si="142"/>
        <v>14.5</v>
      </c>
      <c r="U84" s="26">
        <f t="shared" si="143"/>
        <v>17.5</v>
      </c>
      <c r="V84" s="8">
        <f>AX84+IF($F84="범선",IF($BE$1=TRUE,INDEX(Sheet2!$H$2:'Sheet2'!$H$45,MATCH(AX84,Sheet2!$G$2:'Sheet2'!$G$45,0),0)),IF($BF$1=TRUE,INDEX(Sheet2!$I$2:'Sheet2'!$I$45,MATCH(AX84,Sheet2!$G$2:'Sheet2'!$G$45,0)),IF($BG$1=TRUE,INDEX(Sheet2!$H$2:'Sheet2'!$H$45,MATCH(AX84,Sheet2!$G$2:'Sheet2'!$G$45,0)),0)))+IF($BC$1=TRUE,2,0)</f>
        <v>12</v>
      </c>
      <c r="W84" s="8">
        <f t="shared" si="144"/>
        <v>15.5</v>
      </c>
      <c r="X84" s="8">
        <f t="shared" si="145"/>
        <v>18.5</v>
      </c>
      <c r="Y84" s="26">
        <f t="shared" si="146"/>
        <v>21.5</v>
      </c>
      <c r="Z84" s="8">
        <f>AY84+IF($F84="범선",IF($BE$1=TRUE,INDEX(Sheet2!$H$2:'Sheet2'!$H$45,MATCH(AY84,Sheet2!$G$2:'Sheet2'!$G$45,0),0)),IF($BF$1=TRUE,INDEX(Sheet2!$I$2:'Sheet2'!$I$45,MATCH(AY84,Sheet2!$G$2:'Sheet2'!$G$45,0)),IF($BG$1=TRUE,INDEX(Sheet2!$H$2:'Sheet2'!$H$45,MATCH(AY84,Sheet2!$G$2:'Sheet2'!$G$45,0)),0)))+IF($BC$1=TRUE,2,0)</f>
        <v>15</v>
      </c>
      <c r="AA84" s="8">
        <f t="shared" si="147"/>
        <v>18.5</v>
      </c>
      <c r="AB84" s="8">
        <f t="shared" si="148"/>
        <v>21.5</v>
      </c>
      <c r="AC84" s="26">
        <f t="shared" si="149"/>
        <v>24.5</v>
      </c>
      <c r="AD84" s="8">
        <f>AZ84+IF($F84="범선",IF($BE$1=TRUE,INDEX(Sheet2!$H$2:'Sheet2'!$H$45,MATCH(AZ84,Sheet2!$G$2:'Sheet2'!$G$45,0),0)),IF($BF$1=TRUE,INDEX(Sheet2!$I$2:'Sheet2'!$I$45,MATCH(AZ84,Sheet2!$G$2:'Sheet2'!$G$45,0)),IF($BG$1=TRUE,INDEX(Sheet2!$H$2:'Sheet2'!$H$45,MATCH(AZ84,Sheet2!$G$2:'Sheet2'!$G$45,0)),0)))+IF($BC$1=TRUE,2,0)</f>
        <v>19</v>
      </c>
      <c r="AE84" s="8">
        <f t="shared" si="150"/>
        <v>22.5</v>
      </c>
      <c r="AF84" s="8">
        <f t="shared" si="151"/>
        <v>25.5</v>
      </c>
      <c r="AG84" s="26">
        <f t="shared" si="152"/>
        <v>28.5</v>
      </c>
      <c r="AH84" s="3"/>
      <c r="AI84" s="40">
        <v>245</v>
      </c>
      <c r="AJ84" s="40">
        <v>330</v>
      </c>
      <c r="AK84" s="40">
        <v>13</v>
      </c>
      <c r="AL84" s="40">
        <v>14</v>
      </c>
      <c r="AM84" s="40">
        <v>57</v>
      </c>
      <c r="AN84" s="40">
        <v>230</v>
      </c>
      <c r="AO84" s="40">
        <v>100</v>
      </c>
      <c r="AP84" s="40">
        <v>110</v>
      </c>
      <c r="AQ84" s="40">
        <v>420</v>
      </c>
      <c r="AR84" s="40">
        <v>3</v>
      </c>
      <c r="AS84" s="6">
        <f t="shared" si="153"/>
        <v>760</v>
      </c>
      <c r="AT84" s="6">
        <f t="shared" si="154"/>
        <v>570</v>
      </c>
      <c r="AU84" s="6">
        <f t="shared" si="155"/>
        <v>950</v>
      </c>
      <c r="AV84" s="6">
        <f t="shared" si="156"/>
        <v>5</v>
      </c>
      <c r="AW84" s="6">
        <f t="shared" si="157"/>
        <v>6</v>
      </c>
      <c r="AX84" s="6">
        <f t="shared" si="158"/>
        <v>10</v>
      </c>
      <c r="AY84" s="6">
        <f t="shared" si="159"/>
        <v>13</v>
      </c>
      <c r="AZ84" s="6">
        <f t="shared" si="160"/>
        <v>17</v>
      </c>
    </row>
    <row r="85" spans="1:52" s="6" customFormat="1" hidden="1">
      <c r="A85" s="35">
        <v>99</v>
      </c>
      <c r="B85" s="7" t="s">
        <v>73</v>
      </c>
      <c r="C85" s="23" t="s">
        <v>72</v>
      </c>
      <c r="D85" s="8" t="s">
        <v>1</v>
      </c>
      <c r="E85" s="8" t="s">
        <v>77</v>
      </c>
      <c r="F85" s="9" t="s">
        <v>69</v>
      </c>
      <c r="G85" s="26" t="s">
        <v>8</v>
      </c>
      <c r="H85" s="6">
        <f>ROUNDDOWN(AI85*1.05,0)+INDEX(Sheet2!$B$2:'Sheet2'!$B$5,MATCH(G85,Sheet2!$A$2:'Sheet2'!$A$5,0),0)+34*AR85-ROUNDUP(IF($BA$1=TRUE,AT85,AU85)/10,0)</f>
        <v>568</v>
      </c>
      <c r="I85" s="6">
        <f>ROUNDDOWN(AJ85*1.05,0)+INDEX(Sheet2!$B$2:'Sheet2'!$B$5,MATCH(G85,Sheet2!$A$2:'Sheet2'!$A$5,0),0)+34*AR85-ROUNDUP(IF($BA$1=TRUE,AT85,AU85)/10,0)</f>
        <v>453</v>
      </c>
      <c r="J85" s="45">
        <f t="shared" si="136"/>
        <v>1021</v>
      </c>
      <c r="K85" s="41">
        <f>AU85-ROUNDDOWN(AP85/2,0)-ROUNDDOWN(MAX(AO85*1.2,AN85*0.5),0)+INDEX(Sheet2!$C$2:'Sheet2'!$C$5,MATCH(G85,Sheet2!$A$2:'Sheet2'!$A$5,0),0)</f>
        <v>485</v>
      </c>
      <c r="L85" s="23">
        <f t="shared" si="137"/>
        <v>236</v>
      </c>
      <c r="N85" s="27">
        <f>AV85+IF($F85="범선",IF($BE$1=TRUE,INDEX(Sheet2!$H$2:'Sheet2'!$H$45,MATCH(AV85,Sheet2!$G$2:'Sheet2'!$G$45,0),0)),IF($BF$1=TRUE,INDEX(Sheet2!$I$2:'Sheet2'!$I$45,MATCH(AV85,Sheet2!$G$2:'Sheet2'!$G$45,0)),IF($BG$1=TRUE,INDEX(Sheet2!$H$2:'Sheet2'!$H$45,MATCH(AV85,Sheet2!$G$2:'Sheet2'!$G$45,0)),0)))+IF($BC$1=TRUE,2,0)</f>
        <v>3</v>
      </c>
      <c r="O85" s="8">
        <f t="shared" si="138"/>
        <v>6</v>
      </c>
      <c r="P85" s="8">
        <f t="shared" si="139"/>
        <v>9</v>
      </c>
      <c r="Q85" s="26">
        <f t="shared" si="140"/>
        <v>12</v>
      </c>
      <c r="R85" s="8">
        <f>AW85+IF($F85="범선",IF($BE$1=TRUE,INDEX(Sheet2!$H$2:'Sheet2'!$H$45,MATCH(AW85,Sheet2!$G$2:'Sheet2'!$G$45,0),0)),IF($BF$1=TRUE,INDEX(Sheet2!$I$2:'Sheet2'!$I$45,MATCH(AW85,Sheet2!$G$2:'Sheet2'!$G$45,0)),IF($BG$1=TRUE,INDEX(Sheet2!$H$2:'Sheet2'!$H$45,MATCH(AW85,Sheet2!$G$2:'Sheet2'!$G$45,0)),0)))+IF($BC$1=TRUE,2,0)</f>
        <v>5</v>
      </c>
      <c r="S85" s="8">
        <f t="shared" si="141"/>
        <v>8.5</v>
      </c>
      <c r="T85" s="8">
        <f t="shared" si="142"/>
        <v>11.5</v>
      </c>
      <c r="U85" s="26">
        <f t="shared" si="143"/>
        <v>14.5</v>
      </c>
      <c r="V85" s="8">
        <f>AX85+IF($F85="범선",IF($BE$1=TRUE,INDEX(Sheet2!$H$2:'Sheet2'!$H$45,MATCH(AX85,Sheet2!$G$2:'Sheet2'!$G$45,0),0)),IF($BF$1=TRUE,INDEX(Sheet2!$I$2:'Sheet2'!$I$45,MATCH(AX85,Sheet2!$G$2:'Sheet2'!$G$45,0)),IF($BG$1=TRUE,INDEX(Sheet2!$H$2:'Sheet2'!$H$45,MATCH(AX85,Sheet2!$G$2:'Sheet2'!$G$45,0)),0)))+IF($BC$1=TRUE,2,0)</f>
        <v>8</v>
      </c>
      <c r="W85" s="8">
        <f t="shared" si="144"/>
        <v>11.5</v>
      </c>
      <c r="X85" s="8">
        <f t="shared" si="145"/>
        <v>14.5</v>
      </c>
      <c r="Y85" s="26">
        <f t="shared" si="146"/>
        <v>17.5</v>
      </c>
      <c r="Z85" s="8">
        <f>AY85+IF($F85="범선",IF($BE$1=TRUE,INDEX(Sheet2!$H$2:'Sheet2'!$H$45,MATCH(AY85,Sheet2!$G$2:'Sheet2'!$G$45,0),0)),IF($BF$1=TRUE,INDEX(Sheet2!$I$2:'Sheet2'!$I$45,MATCH(AY85,Sheet2!$G$2:'Sheet2'!$G$45,0)),IF($BG$1=TRUE,INDEX(Sheet2!$H$2:'Sheet2'!$H$45,MATCH(AY85,Sheet2!$G$2:'Sheet2'!$G$45,0)),0)))+IF($BC$1=TRUE,2,0)</f>
        <v>12</v>
      </c>
      <c r="AA85" s="8">
        <f t="shared" si="147"/>
        <v>15.5</v>
      </c>
      <c r="AB85" s="8">
        <f t="shared" si="148"/>
        <v>18.5</v>
      </c>
      <c r="AC85" s="26">
        <f t="shared" si="149"/>
        <v>21.5</v>
      </c>
      <c r="AD85" s="8">
        <f>AZ85+IF($F85="범선",IF($BE$1=TRUE,INDEX(Sheet2!$H$2:'Sheet2'!$H$45,MATCH(AZ85,Sheet2!$G$2:'Sheet2'!$G$45,0),0)),IF($BF$1=TRUE,INDEX(Sheet2!$I$2:'Sheet2'!$I$45,MATCH(AZ85,Sheet2!$G$2:'Sheet2'!$G$45,0)),IF($BG$1=TRUE,INDEX(Sheet2!$H$2:'Sheet2'!$H$45,MATCH(AZ85,Sheet2!$G$2:'Sheet2'!$G$45,0)),0)))+IF($BC$1=TRUE,2,0)</f>
        <v>15</v>
      </c>
      <c r="AE85" s="8">
        <f t="shared" si="150"/>
        <v>18.5</v>
      </c>
      <c r="AF85" s="8">
        <f t="shared" si="151"/>
        <v>21.5</v>
      </c>
      <c r="AG85" s="26">
        <f t="shared" si="152"/>
        <v>24.5</v>
      </c>
      <c r="AH85" s="8"/>
      <c r="AI85" s="6">
        <v>330</v>
      </c>
      <c r="AJ85" s="6">
        <v>220</v>
      </c>
      <c r="AK85" s="6">
        <v>16</v>
      </c>
      <c r="AL85" s="6">
        <v>15</v>
      </c>
      <c r="AM85" s="6">
        <v>29</v>
      </c>
      <c r="AN85" s="6">
        <v>77</v>
      </c>
      <c r="AO85" s="6">
        <v>34</v>
      </c>
      <c r="AP85" s="6">
        <v>48</v>
      </c>
      <c r="AQ85" s="6">
        <v>275</v>
      </c>
      <c r="AR85" s="6">
        <v>3</v>
      </c>
      <c r="AS85" s="6">
        <f t="shared" si="153"/>
        <v>400</v>
      </c>
      <c r="AT85" s="6">
        <f t="shared" si="154"/>
        <v>300</v>
      </c>
      <c r="AU85" s="6">
        <f t="shared" si="155"/>
        <v>500</v>
      </c>
      <c r="AV85" s="6">
        <f t="shared" si="156"/>
        <v>1</v>
      </c>
      <c r="AW85" s="6">
        <f t="shared" si="157"/>
        <v>3</v>
      </c>
      <c r="AX85" s="6">
        <f t="shared" si="158"/>
        <v>6</v>
      </c>
      <c r="AY85" s="6">
        <f t="shared" si="159"/>
        <v>10</v>
      </c>
      <c r="AZ85" s="6">
        <f t="shared" si="160"/>
        <v>13</v>
      </c>
    </row>
    <row r="86" spans="1:52" s="6" customFormat="1" hidden="1">
      <c r="A86" s="35">
        <v>100</v>
      </c>
      <c r="B86" s="7" t="s">
        <v>76</v>
      </c>
      <c r="C86" s="23" t="s">
        <v>72</v>
      </c>
      <c r="D86" s="8" t="s">
        <v>1</v>
      </c>
      <c r="E86" s="8" t="s">
        <v>0</v>
      </c>
      <c r="F86" s="9" t="s">
        <v>69</v>
      </c>
      <c r="G86" s="26" t="s">
        <v>8</v>
      </c>
      <c r="H86" s="6">
        <f>ROUNDDOWN(AI86*1.05,0)+INDEX(Sheet2!$B$2:'Sheet2'!$B$5,MATCH(G86,Sheet2!$A$2:'Sheet2'!$A$5,0),0)+34*AR86-ROUNDUP(IF($BA$1=TRUE,AT86,AU86)/10,0)</f>
        <v>539</v>
      </c>
      <c r="I86" s="6">
        <f>ROUNDDOWN(AJ86*1.05,0)+INDEX(Sheet2!$B$2:'Sheet2'!$B$5,MATCH(G86,Sheet2!$A$2:'Sheet2'!$A$5,0),0)+34*AR86-ROUNDUP(IF($BA$1=TRUE,AT86,AU86)/10,0)</f>
        <v>445</v>
      </c>
      <c r="J86" s="45">
        <f t="shared" si="136"/>
        <v>984</v>
      </c>
      <c r="K86" s="41">
        <f>AU86-ROUNDDOWN(AP86/2,0)-ROUNDDOWN(MAX(AO86*1.2,AN86*0.5),0)+INDEX(Sheet2!$C$2:'Sheet2'!$C$5,MATCH(G86,Sheet2!$A$2:'Sheet2'!$A$5,0),0)</f>
        <v>605</v>
      </c>
      <c r="L86" s="23">
        <f t="shared" si="137"/>
        <v>306</v>
      </c>
      <c r="N86" s="27">
        <f>AV86+IF($F86="범선",IF($BE$1=TRUE,INDEX(Sheet2!$H$2:'Sheet2'!$H$45,MATCH(AV86,Sheet2!$G$2:'Sheet2'!$G$45,0),0)),IF($BF$1=TRUE,INDEX(Sheet2!$I$2:'Sheet2'!$I$45,MATCH(AV86,Sheet2!$G$2:'Sheet2'!$G$45,0)),IF($BG$1=TRUE,INDEX(Sheet2!$H$2:'Sheet2'!$H$45,MATCH(AV86,Sheet2!$G$2:'Sheet2'!$G$45,0)),0)))+IF($BC$1=TRUE,2,0)</f>
        <v>3</v>
      </c>
      <c r="O86" s="8">
        <f t="shared" si="138"/>
        <v>6</v>
      </c>
      <c r="P86" s="8">
        <f t="shared" si="139"/>
        <v>9</v>
      </c>
      <c r="Q86" s="26">
        <f t="shared" si="140"/>
        <v>12</v>
      </c>
      <c r="R86" s="8">
        <f>AW86+IF($F86="범선",IF($BE$1=TRUE,INDEX(Sheet2!$H$2:'Sheet2'!$H$45,MATCH(AW86,Sheet2!$G$2:'Sheet2'!$G$45,0),0)),IF($BF$1=TRUE,INDEX(Sheet2!$I$2:'Sheet2'!$I$45,MATCH(AW86,Sheet2!$G$2:'Sheet2'!$G$45,0)),IF($BG$1=TRUE,INDEX(Sheet2!$H$2:'Sheet2'!$H$45,MATCH(AW86,Sheet2!$G$2:'Sheet2'!$G$45,0)),0)))+IF($BC$1=TRUE,2,0)</f>
        <v>5</v>
      </c>
      <c r="S86" s="8">
        <f t="shared" si="141"/>
        <v>8.5</v>
      </c>
      <c r="T86" s="8">
        <f t="shared" si="142"/>
        <v>11.5</v>
      </c>
      <c r="U86" s="26">
        <f t="shared" si="143"/>
        <v>14.5</v>
      </c>
      <c r="V86" s="8">
        <f>AX86+IF($F86="범선",IF($BE$1=TRUE,INDEX(Sheet2!$H$2:'Sheet2'!$H$45,MATCH(AX86,Sheet2!$G$2:'Sheet2'!$G$45,0),0)),IF($BF$1=TRUE,INDEX(Sheet2!$I$2:'Sheet2'!$I$45,MATCH(AX86,Sheet2!$G$2:'Sheet2'!$G$45,0)),IF($BG$1=TRUE,INDEX(Sheet2!$H$2:'Sheet2'!$H$45,MATCH(AX86,Sheet2!$G$2:'Sheet2'!$G$45,0)),0)))+IF($BC$1=TRUE,2,0)</f>
        <v>8</v>
      </c>
      <c r="W86" s="8">
        <f t="shared" si="144"/>
        <v>11.5</v>
      </c>
      <c r="X86" s="8">
        <f t="shared" si="145"/>
        <v>14.5</v>
      </c>
      <c r="Y86" s="26">
        <f t="shared" si="146"/>
        <v>17.5</v>
      </c>
      <c r="Z86" s="8">
        <f>AY86+IF($F86="범선",IF($BE$1=TRUE,INDEX(Sheet2!$H$2:'Sheet2'!$H$45,MATCH(AY86,Sheet2!$G$2:'Sheet2'!$G$45,0),0)),IF($BF$1=TRUE,INDEX(Sheet2!$I$2:'Sheet2'!$I$45,MATCH(AY86,Sheet2!$G$2:'Sheet2'!$G$45,0)),IF($BG$1=TRUE,INDEX(Sheet2!$H$2:'Sheet2'!$H$45,MATCH(AY86,Sheet2!$G$2:'Sheet2'!$G$45,0)),0)))+IF($BC$1=TRUE,2,0)</f>
        <v>12</v>
      </c>
      <c r="AA86" s="8">
        <f t="shared" si="147"/>
        <v>15.5</v>
      </c>
      <c r="AB86" s="8">
        <f t="shared" si="148"/>
        <v>18.5</v>
      </c>
      <c r="AC86" s="26">
        <f t="shared" si="149"/>
        <v>21.5</v>
      </c>
      <c r="AD86" s="8">
        <f>AZ86+IF($F86="범선",IF($BE$1=TRUE,INDEX(Sheet2!$H$2:'Sheet2'!$H$45,MATCH(AZ86,Sheet2!$G$2:'Sheet2'!$G$45,0),0)),IF($BF$1=TRUE,INDEX(Sheet2!$I$2:'Sheet2'!$I$45,MATCH(AZ86,Sheet2!$G$2:'Sheet2'!$G$45,0)),IF($BG$1=TRUE,INDEX(Sheet2!$H$2:'Sheet2'!$H$45,MATCH(AZ86,Sheet2!$G$2:'Sheet2'!$G$45,0)),0)))+IF($BC$1=TRUE,2,0)</f>
        <v>15</v>
      </c>
      <c r="AE86" s="8">
        <f t="shared" si="150"/>
        <v>18.5</v>
      </c>
      <c r="AF86" s="8">
        <f t="shared" si="151"/>
        <v>21.5</v>
      </c>
      <c r="AG86" s="26">
        <f t="shared" si="152"/>
        <v>24.5</v>
      </c>
      <c r="AH86" s="8"/>
      <c r="AI86" s="6">
        <v>310</v>
      </c>
      <c r="AJ86" s="6">
        <v>220</v>
      </c>
      <c r="AK86" s="6">
        <v>15</v>
      </c>
      <c r="AL86" s="6">
        <v>14</v>
      </c>
      <c r="AM86" s="6">
        <v>29</v>
      </c>
      <c r="AN86" s="6">
        <v>90</v>
      </c>
      <c r="AO86" s="6">
        <v>34</v>
      </c>
      <c r="AP86" s="6">
        <v>48</v>
      </c>
      <c r="AQ86" s="6">
        <v>362</v>
      </c>
      <c r="AR86" s="6">
        <v>3</v>
      </c>
      <c r="AS86" s="6">
        <f t="shared" si="153"/>
        <v>500</v>
      </c>
      <c r="AT86" s="6">
        <f t="shared" si="154"/>
        <v>375</v>
      </c>
      <c r="AU86" s="6">
        <f t="shared" si="155"/>
        <v>625</v>
      </c>
      <c r="AV86" s="6">
        <f t="shared" si="156"/>
        <v>1</v>
      </c>
      <c r="AW86" s="6">
        <f t="shared" si="157"/>
        <v>3</v>
      </c>
      <c r="AX86" s="6">
        <f t="shared" si="158"/>
        <v>6</v>
      </c>
      <c r="AY86" s="6">
        <f t="shared" si="159"/>
        <v>10</v>
      </c>
      <c r="AZ86" s="6">
        <f t="shared" si="160"/>
        <v>13</v>
      </c>
    </row>
    <row r="87" spans="1:52" s="6" customFormat="1" hidden="1">
      <c r="A87" s="35">
        <v>101</v>
      </c>
      <c r="B87" s="7"/>
      <c r="C87" s="23" t="s">
        <v>72</v>
      </c>
      <c r="D87" s="8" t="s">
        <v>43</v>
      </c>
      <c r="E87" s="8" t="s">
        <v>79</v>
      </c>
      <c r="F87" s="9" t="s">
        <v>69</v>
      </c>
      <c r="G87" s="26" t="s">
        <v>8</v>
      </c>
      <c r="H87" s="6">
        <f>ROUNDDOWN(AI87*1.05,0)+INDEX(Sheet2!$B$2:'Sheet2'!$B$5,MATCH(G87,Sheet2!$A$2:'Sheet2'!$A$5,0),0)+34*AR87-ROUNDUP(IF($BA$1=TRUE,AT87,AU87)/10,0)</f>
        <v>532</v>
      </c>
      <c r="I87" s="6">
        <f>ROUNDDOWN(AJ87*1.05,0)+INDEX(Sheet2!$B$2:'Sheet2'!$B$5,MATCH(G87,Sheet2!$A$2:'Sheet2'!$A$5,0),0)+34*AR87-ROUNDUP(IF($BA$1=TRUE,AT87,AU87)/10,0)</f>
        <v>438</v>
      </c>
      <c r="J87" s="45">
        <f t="shared" si="136"/>
        <v>970</v>
      </c>
      <c r="K87" s="41">
        <f>AU87-ROUNDDOWN(AP87/2,0)-ROUNDDOWN(MAX(AO87*1.2,AN87*0.5),0)+INDEX(Sheet2!$C$2:'Sheet2'!$C$5,MATCH(G87,Sheet2!$A$2:'Sheet2'!$A$5,0),0)</f>
        <v>735</v>
      </c>
      <c r="L87" s="23">
        <f t="shared" si="137"/>
        <v>386</v>
      </c>
      <c r="N87" s="27">
        <f>AV87+IF($F87="범선",IF($BE$1=TRUE,INDEX(Sheet2!$H$2:'Sheet2'!$H$45,MATCH(AV87,Sheet2!$G$2:'Sheet2'!$G$45,0),0)),IF($BF$1=TRUE,INDEX(Sheet2!$I$2:'Sheet2'!$I$45,MATCH(AV87,Sheet2!$G$2:'Sheet2'!$G$45,0)),IF($BG$1=TRUE,INDEX(Sheet2!$H$2:'Sheet2'!$H$45,MATCH(AV87,Sheet2!$G$2:'Sheet2'!$G$45,0)),0)))+IF($BC$1=TRUE,2,0)</f>
        <v>2</v>
      </c>
      <c r="O87" s="8">
        <f t="shared" si="138"/>
        <v>5</v>
      </c>
      <c r="P87" s="8">
        <f t="shared" si="139"/>
        <v>8</v>
      </c>
      <c r="Q87" s="26">
        <f t="shared" si="140"/>
        <v>11</v>
      </c>
      <c r="R87" s="8">
        <f>AW87+IF($F87="범선",IF($BE$1=TRUE,INDEX(Sheet2!$H$2:'Sheet2'!$H$45,MATCH(AW87,Sheet2!$G$2:'Sheet2'!$G$45,0),0)),IF($BF$1=TRUE,INDEX(Sheet2!$I$2:'Sheet2'!$I$45,MATCH(AW87,Sheet2!$G$2:'Sheet2'!$G$45,0)),IF($BG$1=TRUE,INDEX(Sheet2!$H$2:'Sheet2'!$H$45,MATCH(AW87,Sheet2!$G$2:'Sheet2'!$G$45,0)),0)))+IF($BC$1=TRUE,2,0)</f>
        <v>4</v>
      </c>
      <c r="S87" s="8">
        <f t="shared" si="141"/>
        <v>7.5</v>
      </c>
      <c r="T87" s="8">
        <f t="shared" si="142"/>
        <v>10.5</v>
      </c>
      <c r="U87" s="26">
        <f t="shared" si="143"/>
        <v>13.5</v>
      </c>
      <c r="V87" s="8">
        <f>AX87+IF($F87="범선",IF($BE$1=TRUE,INDEX(Sheet2!$H$2:'Sheet2'!$H$45,MATCH(AX87,Sheet2!$G$2:'Sheet2'!$G$45,0),0)),IF($BF$1=TRUE,INDEX(Sheet2!$I$2:'Sheet2'!$I$45,MATCH(AX87,Sheet2!$G$2:'Sheet2'!$G$45,0)),IF($BG$1=TRUE,INDEX(Sheet2!$H$2:'Sheet2'!$H$45,MATCH(AX87,Sheet2!$G$2:'Sheet2'!$G$45,0)),0)))+IF($BC$1=TRUE,2,0)</f>
        <v>7</v>
      </c>
      <c r="W87" s="8">
        <f t="shared" si="144"/>
        <v>10.5</v>
      </c>
      <c r="X87" s="8">
        <f t="shared" si="145"/>
        <v>13.5</v>
      </c>
      <c r="Y87" s="26">
        <f t="shared" si="146"/>
        <v>16.5</v>
      </c>
      <c r="Z87" s="8">
        <f>AY87+IF($F87="범선",IF($BE$1=TRUE,INDEX(Sheet2!$H$2:'Sheet2'!$H$45,MATCH(AY87,Sheet2!$G$2:'Sheet2'!$G$45,0),0)),IF($BF$1=TRUE,INDEX(Sheet2!$I$2:'Sheet2'!$I$45,MATCH(AY87,Sheet2!$G$2:'Sheet2'!$G$45,0)),IF($BG$1=TRUE,INDEX(Sheet2!$H$2:'Sheet2'!$H$45,MATCH(AY87,Sheet2!$G$2:'Sheet2'!$G$45,0)),0)))+IF($BC$1=TRUE,2,0)</f>
        <v>11</v>
      </c>
      <c r="AA87" s="8">
        <f t="shared" si="147"/>
        <v>14.5</v>
      </c>
      <c r="AB87" s="8">
        <f t="shared" si="148"/>
        <v>17.5</v>
      </c>
      <c r="AC87" s="26">
        <f t="shared" si="149"/>
        <v>20.5</v>
      </c>
      <c r="AD87" s="8">
        <f>AZ87+IF($F87="범선",IF($BE$1=TRUE,INDEX(Sheet2!$H$2:'Sheet2'!$H$45,MATCH(AZ87,Sheet2!$G$2:'Sheet2'!$G$45,0),0)),IF($BF$1=TRUE,INDEX(Sheet2!$I$2:'Sheet2'!$I$45,MATCH(AZ87,Sheet2!$G$2:'Sheet2'!$G$45,0)),IF($BG$1=TRUE,INDEX(Sheet2!$H$2:'Sheet2'!$H$45,MATCH(AZ87,Sheet2!$G$2:'Sheet2'!$G$45,0)),0)))+IF($BC$1=TRUE,2,0)</f>
        <v>14</v>
      </c>
      <c r="AE87" s="8">
        <f t="shared" si="150"/>
        <v>17.5</v>
      </c>
      <c r="AF87" s="8">
        <f t="shared" si="151"/>
        <v>20.5</v>
      </c>
      <c r="AG87" s="26">
        <f t="shared" si="152"/>
        <v>23.5</v>
      </c>
      <c r="AH87" s="8"/>
      <c r="AI87" s="6">
        <v>310</v>
      </c>
      <c r="AJ87" s="6">
        <v>220</v>
      </c>
      <c r="AK87" s="6">
        <v>15</v>
      </c>
      <c r="AL87" s="6">
        <v>14</v>
      </c>
      <c r="AM87" s="6">
        <v>29</v>
      </c>
      <c r="AN87" s="6">
        <v>77</v>
      </c>
      <c r="AO87" s="6">
        <v>34</v>
      </c>
      <c r="AP87" s="6">
        <v>48</v>
      </c>
      <c r="AQ87" s="6">
        <v>475</v>
      </c>
      <c r="AR87" s="6">
        <v>3</v>
      </c>
      <c r="AS87" s="6">
        <f t="shared" si="153"/>
        <v>600</v>
      </c>
      <c r="AT87" s="6">
        <f t="shared" si="154"/>
        <v>450</v>
      </c>
      <c r="AU87" s="6">
        <f t="shared" si="155"/>
        <v>750</v>
      </c>
      <c r="AV87" s="6">
        <f t="shared" si="156"/>
        <v>0</v>
      </c>
      <c r="AW87" s="6">
        <f t="shared" si="157"/>
        <v>2</v>
      </c>
      <c r="AX87" s="6">
        <f t="shared" si="158"/>
        <v>5</v>
      </c>
      <c r="AY87" s="6">
        <f t="shared" si="159"/>
        <v>9</v>
      </c>
      <c r="AZ87" s="6">
        <f t="shared" si="160"/>
        <v>12</v>
      </c>
    </row>
    <row r="88" spans="1:52" s="6" customFormat="1" hidden="1">
      <c r="A88" s="35">
        <v>102</v>
      </c>
      <c r="B88" s="7" t="s">
        <v>74</v>
      </c>
      <c r="C88" s="23" t="s">
        <v>72</v>
      </c>
      <c r="D88" s="8" t="s">
        <v>43</v>
      </c>
      <c r="E88" s="8" t="s">
        <v>0</v>
      </c>
      <c r="F88" s="9" t="s">
        <v>69</v>
      </c>
      <c r="G88" s="26" t="s">
        <v>8</v>
      </c>
      <c r="H88" s="6">
        <f>ROUNDDOWN(AI88*1.05,0)+INDEX(Sheet2!$B$2:'Sheet2'!$B$5,MATCH(G88,Sheet2!$A$2:'Sheet2'!$A$5,0),0)+34*AR88-ROUNDUP(IF($BA$1=TRUE,AT88,AU88)/10,0)</f>
        <v>532</v>
      </c>
      <c r="I88" s="6">
        <f>ROUNDDOWN(AJ88*1.05,0)+INDEX(Sheet2!$B$2:'Sheet2'!$B$5,MATCH(G88,Sheet2!$A$2:'Sheet2'!$A$5,0),0)+34*AR88-ROUNDUP(IF($BA$1=TRUE,AT88,AU88)/10,0)</f>
        <v>438</v>
      </c>
      <c r="J88" s="45">
        <f t="shared" si="136"/>
        <v>970</v>
      </c>
      <c r="K88" s="41">
        <f>AU88-ROUNDDOWN(AP88/2,0)-ROUNDDOWN(MAX(AO88*1.2,AN88*0.5),0)+INDEX(Sheet2!$C$2:'Sheet2'!$C$5,MATCH(G88,Sheet2!$A$2:'Sheet2'!$A$5,0),0)</f>
        <v>726</v>
      </c>
      <c r="L88" s="23">
        <f t="shared" si="137"/>
        <v>377</v>
      </c>
      <c r="N88" s="27">
        <f>AV88+IF($F88="범선",IF($BE$1=TRUE,INDEX(Sheet2!$H$2:'Sheet2'!$H$45,MATCH(AV88,Sheet2!$G$2:'Sheet2'!$G$45,0),0)),IF($BF$1=TRUE,INDEX(Sheet2!$I$2:'Sheet2'!$I$45,MATCH(AV88,Sheet2!$G$2:'Sheet2'!$G$45,0)),IF($BG$1=TRUE,INDEX(Sheet2!$H$2:'Sheet2'!$H$45,MATCH(AV88,Sheet2!$G$2:'Sheet2'!$G$45,0)),0)))+IF($BC$1=TRUE,2,0)</f>
        <v>2</v>
      </c>
      <c r="O88" s="8">
        <f t="shared" si="138"/>
        <v>5</v>
      </c>
      <c r="P88" s="8">
        <f t="shared" si="139"/>
        <v>8</v>
      </c>
      <c r="Q88" s="26">
        <f t="shared" si="140"/>
        <v>11</v>
      </c>
      <c r="R88" s="8">
        <f>AW88+IF($F88="범선",IF($BE$1=TRUE,INDEX(Sheet2!$H$2:'Sheet2'!$H$45,MATCH(AW88,Sheet2!$G$2:'Sheet2'!$G$45,0),0)),IF($BF$1=TRUE,INDEX(Sheet2!$I$2:'Sheet2'!$I$45,MATCH(AW88,Sheet2!$G$2:'Sheet2'!$G$45,0)),IF($BG$1=TRUE,INDEX(Sheet2!$H$2:'Sheet2'!$H$45,MATCH(AW88,Sheet2!$G$2:'Sheet2'!$G$45,0)),0)))+IF($BC$1=TRUE,2,0)</f>
        <v>4</v>
      </c>
      <c r="S88" s="8">
        <f t="shared" si="141"/>
        <v>7.5</v>
      </c>
      <c r="T88" s="8">
        <f t="shared" si="142"/>
        <v>10.5</v>
      </c>
      <c r="U88" s="26">
        <f t="shared" si="143"/>
        <v>13.5</v>
      </c>
      <c r="V88" s="8">
        <f>AX88+IF($F88="범선",IF($BE$1=TRUE,INDEX(Sheet2!$H$2:'Sheet2'!$H$45,MATCH(AX88,Sheet2!$G$2:'Sheet2'!$G$45,0),0)),IF($BF$1=TRUE,INDEX(Sheet2!$I$2:'Sheet2'!$I$45,MATCH(AX88,Sheet2!$G$2:'Sheet2'!$G$45,0)),IF($BG$1=TRUE,INDEX(Sheet2!$H$2:'Sheet2'!$H$45,MATCH(AX88,Sheet2!$G$2:'Sheet2'!$G$45,0)),0)))+IF($BC$1=TRUE,2,0)</f>
        <v>7</v>
      </c>
      <c r="W88" s="8">
        <f t="shared" si="144"/>
        <v>10.5</v>
      </c>
      <c r="X88" s="8">
        <f t="shared" si="145"/>
        <v>13.5</v>
      </c>
      <c r="Y88" s="26">
        <f t="shared" si="146"/>
        <v>16.5</v>
      </c>
      <c r="Z88" s="8">
        <f>AY88+IF($F88="범선",IF($BE$1=TRUE,INDEX(Sheet2!$H$2:'Sheet2'!$H$45,MATCH(AY88,Sheet2!$G$2:'Sheet2'!$G$45,0),0)),IF($BF$1=TRUE,INDEX(Sheet2!$I$2:'Sheet2'!$I$45,MATCH(AY88,Sheet2!$G$2:'Sheet2'!$G$45,0)),IF($BG$1=TRUE,INDEX(Sheet2!$H$2:'Sheet2'!$H$45,MATCH(AY88,Sheet2!$G$2:'Sheet2'!$G$45,0)),0)))+IF($BC$1=TRUE,2,0)</f>
        <v>11</v>
      </c>
      <c r="AA88" s="8">
        <f t="shared" si="147"/>
        <v>14.5</v>
      </c>
      <c r="AB88" s="8">
        <f t="shared" si="148"/>
        <v>17.5</v>
      </c>
      <c r="AC88" s="26">
        <f t="shared" si="149"/>
        <v>20.5</v>
      </c>
      <c r="AD88" s="8">
        <f>AZ88+IF($F88="범선",IF($BE$1=TRUE,INDEX(Sheet2!$H$2:'Sheet2'!$H$45,MATCH(AZ88,Sheet2!$G$2:'Sheet2'!$G$45,0),0)),IF($BF$1=TRUE,INDEX(Sheet2!$I$2:'Sheet2'!$I$45,MATCH(AZ88,Sheet2!$G$2:'Sheet2'!$G$45,0)),IF($BG$1=TRUE,INDEX(Sheet2!$H$2:'Sheet2'!$H$45,MATCH(AZ88,Sheet2!$G$2:'Sheet2'!$G$45,0)),0)))+IF($BC$1=TRUE,2,0)</f>
        <v>14</v>
      </c>
      <c r="AE88" s="8">
        <f t="shared" si="150"/>
        <v>17.5</v>
      </c>
      <c r="AF88" s="8">
        <f t="shared" si="151"/>
        <v>20.5</v>
      </c>
      <c r="AG88" s="26">
        <f t="shared" si="152"/>
        <v>23.5</v>
      </c>
      <c r="AH88" s="8"/>
      <c r="AI88" s="6">
        <v>310</v>
      </c>
      <c r="AJ88" s="6">
        <v>220</v>
      </c>
      <c r="AK88" s="6">
        <v>15</v>
      </c>
      <c r="AL88" s="6">
        <v>14</v>
      </c>
      <c r="AM88" s="6">
        <v>29</v>
      </c>
      <c r="AN88" s="6">
        <v>77</v>
      </c>
      <c r="AO88" s="6">
        <v>38</v>
      </c>
      <c r="AP88" s="6">
        <v>56</v>
      </c>
      <c r="AQ88" s="6">
        <v>467</v>
      </c>
      <c r="AR88" s="6">
        <v>3</v>
      </c>
      <c r="AS88" s="6">
        <f t="shared" si="153"/>
        <v>600</v>
      </c>
      <c r="AT88" s="6">
        <f t="shared" si="154"/>
        <v>450</v>
      </c>
      <c r="AU88" s="6">
        <f t="shared" si="155"/>
        <v>750</v>
      </c>
      <c r="AV88" s="6">
        <f t="shared" si="156"/>
        <v>0</v>
      </c>
      <c r="AW88" s="6">
        <f t="shared" si="157"/>
        <v>2</v>
      </c>
      <c r="AX88" s="6">
        <f t="shared" si="158"/>
        <v>5</v>
      </c>
      <c r="AY88" s="6">
        <f t="shared" si="159"/>
        <v>9</v>
      </c>
      <c r="AZ88" s="6">
        <f t="shared" si="160"/>
        <v>12</v>
      </c>
    </row>
    <row r="89" spans="1:52" s="6" customFormat="1" hidden="1">
      <c r="A89" s="35">
        <v>103</v>
      </c>
      <c r="B89" s="7" t="s">
        <v>75</v>
      </c>
      <c r="C89" s="23" t="s">
        <v>72</v>
      </c>
      <c r="D89" s="8" t="s">
        <v>1</v>
      </c>
      <c r="E89" s="8" t="s">
        <v>78</v>
      </c>
      <c r="F89" s="9" t="s">
        <v>69</v>
      </c>
      <c r="G89" s="26" t="s">
        <v>8</v>
      </c>
      <c r="H89" s="6">
        <f>ROUNDDOWN(AI89*1.05,0)+INDEX(Sheet2!$B$2:'Sheet2'!$B$5,MATCH(G89,Sheet2!$A$2:'Sheet2'!$A$5,0),0)+34*AR89-ROUNDUP(IF($BA$1=TRUE,AT89,AU89)/10,0)</f>
        <v>524</v>
      </c>
      <c r="I89" s="6">
        <f>ROUNDDOWN(AJ89*1.05,0)+INDEX(Sheet2!$B$2:'Sheet2'!$B$5,MATCH(G89,Sheet2!$A$2:'Sheet2'!$A$5,0),0)+34*AR89-ROUNDUP(IF($BA$1=TRUE,AT89,AU89)/10,0)</f>
        <v>430</v>
      </c>
      <c r="J89" s="45">
        <f t="shared" si="136"/>
        <v>954</v>
      </c>
      <c r="K89" s="41">
        <f>AU89-ROUNDDOWN(AP89/2,0)-ROUNDDOWN(MAX(AO89*1.2,AN89*0.5),0)+INDEX(Sheet2!$C$2:'Sheet2'!$C$5,MATCH(G89,Sheet2!$A$2:'Sheet2'!$A$5,0),0)</f>
        <v>860</v>
      </c>
      <c r="L89" s="23">
        <f t="shared" si="137"/>
        <v>461</v>
      </c>
      <c r="N89" s="27">
        <f>AV89+IF($F89="범선",IF($BE$1=TRUE,INDEX(Sheet2!$H$2:'Sheet2'!$H$45,MATCH(AV89,Sheet2!$G$2:'Sheet2'!$G$45,0),0)),IF($BF$1=TRUE,INDEX(Sheet2!$I$2:'Sheet2'!$I$45,MATCH(AV89,Sheet2!$G$2:'Sheet2'!$G$45,0)),IF($BG$1=TRUE,INDEX(Sheet2!$H$2:'Sheet2'!$H$45,MATCH(AV89,Sheet2!$G$2:'Sheet2'!$G$45,0)),0)))+IF($BC$1=TRUE,2,0)</f>
        <v>1</v>
      </c>
      <c r="O89" s="8">
        <f t="shared" si="138"/>
        <v>4</v>
      </c>
      <c r="P89" s="8">
        <f t="shared" si="139"/>
        <v>7</v>
      </c>
      <c r="Q89" s="26">
        <f t="shared" si="140"/>
        <v>10</v>
      </c>
      <c r="R89" s="8">
        <f>AW89+IF($F89="범선",IF($BE$1=TRUE,INDEX(Sheet2!$H$2:'Sheet2'!$H$45,MATCH(AW89,Sheet2!$G$2:'Sheet2'!$G$45,0),0)),IF($BF$1=TRUE,INDEX(Sheet2!$I$2:'Sheet2'!$I$45,MATCH(AW89,Sheet2!$G$2:'Sheet2'!$G$45,0)),IF($BG$1=TRUE,INDEX(Sheet2!$H$2:'Sheet2'!$H$45,MATCH(AW89,Sheet2!$G$2:'Sheet2'!$G$45,0)),0)))+IF($BC$1=TRUE,2,0)</f>
        <v>3</v>
      </c>
      <c r="S89" s="8">
        <f t="shared" si="141"/>
        <v>6.5</v>
      </c>
      <c r="T89" s="8">
        <f t="shared" si="142"/>
        <v>9.5</v>
      </c>
      <c r="U89" s="26">
        <f t="shared" si="143"/>
        <v>12.5</v>
      </c>
      <c r="V89" s="8">
        <f>AX89+IF($F89="범선",IF($BE$1=TRUE,INDEX(Sheet2!$H$2:'Sheet2'!$H$45,MATCH(AX89,Sheet2!$G$2:'Sheet2'!$G$45,0),0)),IF($BF$1=TRUE,INDEX(Sheet2!$I$2:'Sheet2'!$I$45,MATCH(AX89,Sheet2!$G$2:'Sheet2'!$G$45,0)),IF($BG$1=TRUE,INDEX(Sheet2!$H$2:'Sheet2'!$H$45,MATCH(AX89,Sheet2!$G$2:'Sheet2'!$G$45,0)),0)))+IF($BC$1=TRUE,2,0)</f>
        <v>6</v>
      </c>
      <c r="W89" s="8">
        <f t="shared" si="144"/>
        <v>9.5</v>
      </c>
      <c r="X89" s="8">
        <f t="shared" si="145"/>
        <v>12.5</v>
      </c>
      <c r="Y89" s="26">
        <f t="shared" si="146"/>
        <v>15.5</v>
      </c>
      <c r="Z89" s="8">
        <f>AY89+IF($F89="범선",IF($BE$1=TRUE,INDEX(Sheet2!$H$2:'Sheet2'!$H$45,MATCH(AY89,Sheet2!$G$2:'Sheet2'!$G$45,0),0)),IF($BF$1=TRUE,INDEX(Sheet2!$I$2:'Sheet2'!$I$45,MATCH(AY89,Sheet2!$G$2:'Sheet2'!$G$45,0)),IF($BG$1=TRUE,INDEX(Sheet2!$H$2:'Sheet2'!$H$45,MATCH(AY89,Sheet2!$G$2:'Sheet2'!$G$45,0)),0)))+IF($BC$1=TRUE,2,0)</f>
        <v>10</v>
      </c>
      <c r="AA89" s="8">
        <f t="shared" si="147"/>
        <v>13.5</v>
      </c>
      <c r="AB89" s="8">
        <f t="shared" si="148"/>
        <v>16.5</v>
      </c>
      <c r="AC89" s="26">
        <f t="shared" si="149"/>
        <v>19.5</v>
      </c>
      <c r="AD89" s="8">
        <f>AZ89+IF($F89="범선",IF($BE$1=TRUE,INDEX(Sheet2!$H$2:'Sheet2'!$H$45,MATCH(AZ89,Sheet2!$G$2:'Sheet2'!$G$45,0),0)),IF($BF$1=TRUE,INDEX(Sheet2!$I$2:'Sheet2'!$I$45,MATCH(AZ89,Sheet2!$G$2:'Sheet2'!$G$45,0)),IF($BG$1=TRUE,INDEX(Sheet2!$H$2:'Sheet2'!$H$45,MATCH(AZ89,Sheet2!$G$2:'Sheet2'!$G$45,0)),0)))+IF($BC$1=TRUE,2,0)</f>
        <v>13</v>
      </c>
      <c r="AE89" s="8">
        <f t="shared" si="150"/>
        <v>16.5</v>
      </c>
      <c r="AF89" s="8">
        <f t="shared" si="151"/>
        <v>19.5</v>
      </c>
      <c r="AG89" s="26">
        <f t="shared" si="152"/>
        <v>22.5</v>
      </c>
      <c r="AH89" s="8"/>
      <c r="AI89" s="6">
        <v>310</v>
      </c>
      <c r="AJ89" s="6">
        <v>220</v>
      </c>
      <c r="AK89" s="6">
        <v>15</v>
      </c>
      <c r="AL89" s="6">
        <v>14</v>
      </c>
      <c r="AM89" s="6">
        <v>29</v>
      </c>
      <c r="AN89" s="6">
        <v>77</v>
      </c>
      <c r="AO89" s="6">
        <v>34</v>
      </c>
      <c r="AP89" s="6">
        <v>48</v>
      </c>
      <c r="AQ89" s="6">
        <v>575</v>
      </c>
      <c r="AR89" s="6">
        <v>3</v>
      </c>
      <c r="AS89" s="6">
        <f t="shared" si="153"/>
        <v>700</v>
      </c>
      <c r="AT89" s="6">
        <f t="shared" si="154"/>
        <v>525</v>
      </c>
      <c r="AU89" s="6">
        <f t="shared" si="155"/>
        <v>875</v>
      </c>
      <c r="AV89" s="6">
        <f t="shared" si="156"/>
        <v>-1</v>
      </c>
      <c r="AW89" s="6">
        <f t="shared" si="157"/>
        <v>1</v>
      </c>
      <c r="AX89" s="6">
        <f t="shared" si="158"/>
        <v>4</v>
      </c>
      <c r="AY89" s="6">
        <f t="shared" si="159"/>
        <v>8</v>
      </c>
      <c r="AZ89" s="6">
        <f t="shared" si="160"/>
        <v>11</v>
      </c>
    </row>
    <row r="90" spans="1:52" s="6" customFormat="1" hidden="1">
      <c r="A90" s="35">
        <v>104</v>
      </c>
      <c r="B90" s="7" t="s">
        <v>76</v>
      </c>
      <c r="C90" s="23" t="s">
        <v>139</v>
      </c>
      <c r="D90" s="8" t="s">
        <v>1</v>
      </c>
      <c r="E90" s="8" t="s">
        <v>0</v>
      </c>
      <c r="F90" s="9" t="s">
        <v>69</v>
      </c>
      <c r="G90" s="26" t="s">
        <v>8</v>
      </c>
      <c r="H90" s="6">
        <f>ROUNDDOWN(AI90*1.05,0)+INDEX(Sheet2!$B$2:'Sheet2'!$B$5,MATCH(G90,Sheet2!$A$2:'Sheet2'!$A$5,0),0)+34*AR90-ROUNDUP(IF($BA$1=TRUE,AT90,AU90)/10,0)</f>
        <v>462</v>
      </c>
      <c r="I90" s="6">
        <f>ROUNDDOWN(AJ90*1.05,0)+INDEX(Sheet2!$B$2:'Sheet2'!$B$5,MATCH(G90,Sheet2!$A$2:'Sheet2'!$A$5,0),0)+34*AR90-ROUNDUP(IF($BA$1=TRUE,AT90,AU90)/10,0)</f>
        <v>562</v>
      </c>
      <c r="J90" s="45">
        <f t="shared" si="136"/>
        <v>1024</v>
      </c>
      <c r="K90" s="41">
        <f>AU90-ROUNDDOWN(AP90/2,0)-ROUNDDOWN(MAX(AO90*1.2,AN90*0.5),0)+INDEX(Sheet2!$C$2:'Sheet2'!$C$5,MATCH(G90,Sheet2!$A$2:'Sheet2'!$A$5,0),0)</f>
        <v>912</v>
      </c>
      <c r="L90" s="23">
        <f t="shared" si="137"/>
        <v>488</v>
      </c>
      <c r="N90" s="27">
        <f>AV90+IF($F90="범선",IF($BE$1=TRUE,INDEX(Sheet2!$H$2:'Sheet2'!$H$45,MATCH(AV90,Sheet2!$G$2:'Sheet2'!$G$45,0),0)),IF($BF$1=TRUE,INDEX(Sheet2!$I$2:'Sheet2'!$I$45,MATCH(AV90,Sheet2!$G$2:'Sheet2'!$G$45,0)),IF($BG$1=TRUE,INDEX(Sheet2!$H$2:'Sheet2'!$H$45,MATCH(AV90,Sheet2!$G$2:'Sheet2'!$G$45,0)),0)))+IF($BC$1=TRUE,2,0)</f>
        <v>5</v>
      </c>
      <c r="O90" s="8">
        <f t="shared" si="138"/>
        <v>8</v>
      </c>
      <c r="P90" s="8">
        <f t="shared" si="139"/>
        <v>11</v>
      </c>
      <c r="Q90" s="26">
        <f t="shared" si="140"/>
        <v>14</v>
      </c>
      <c r="R90" s="8">
        <f>AW90+IF($F90="범선",IF($BE$1=TRUE,INDEX(Sheet2!$H$2:'Sheet2'!$H$45,MATCH(AW90,Sheet2!$G$2:'Sheet2'!$G$45,0),0)),IF($BF$1=TRUE,INDEX(Sheet2!$I$2:'Sheet2'!$I$45,MATCH(AW90,Sheet2!$G$2:'Sheet2'!$G$45,0)),IF($BG$1=TRUE,INDEX(Sheet2!$H$2:'Sheet2'!$H$45,MATCH(AW90,Sheet2!$G$2:'Sheet2'!$G$45,0)),0)))+IF($BC$1=TRUE,2,0)</f>
        <v>6</v>
      </c>
      <c r="S90" s="8">
        <f t="shared" si="141"/>
        <v>9.5</v>
      </c>
      <c r="T90" s="8">
        <f t="shared" si="142"/>
        <v>12.5</v>
      </c>
      <c r="U90" s="26">
        <f t="shared" si="143"/>
        <v>15.5</v>
      </c>
      <c r="V90" s="8">
        <f>AX90+IF($F90="범선",IF($BE$1=TRUE,INDEX(Sheet2!$H$2:'Sheet2'!$H$45,MATCH(AX90,Sheet2!$G$2:'Sheet2'!$G$45,0),0)),IF($BF$1=TRUE,INDEX(Sheet2!$I$2:'Sheet2'!$I$45,MATCH(AX90,Sheet2!$G$2:'Sheet2'!$G$45,0)),IF($BG$1=TRUE,INDEX(Sheet2!$H$2:'Sheet2'!$H$45,MATCH(AX90,Sheet2!$G$2:'Sheet2'!$G$45,0)),0)))+IF($BC$1=TRUE,2,0)</f>
        <v>9</v>
      </c>
      <c r="W90" s="8">
        <f t="shared" si="144"/>
        <v>12.5</v>
      </c>
      <c r="X90" s="8">
        <f t="shared" si="145"/>
        <v>15.5</v>
      </c>
      <c r="Y90" s="26">
        <f t="shared" si="146"/>
        <v>18.5</v>
      </c>
      <c r="Z90" s="8">
        <f>AY90+IF($F90="범선",IF($BE$1=TRUE,INDEX(Sheet2!$H$2:'Sheet2'!$H$45,MATCH(AY90,Sheet2!$G$2:'Sheet2'!$G$45,0),0)),IF($BF$1=TRUE,INDEX(Sheet2!$I$2:'Sheet2'!$I$45,MATCH(AY90,Sheet2!$G$2:'Sheet2'!$G$45,0)),IF($BG$1=TRUE,INDEX(Sheet2!$H$2:'Sheet2'!$H$45,MATCH(AY90,Sheet2!$G$2:'Sheet2'!$G$45,0)),0)))+IF($BC$1=TRUE,2,0)</f>
        <v>13</v>
      </c>
      <c r="AA90" s="8">
        <f t="shared" si="147"/>
        <v>16.5</v>
      </c>
      <c r="AB90" s="8">
        <f t="shared" si="148"/>
        <v>19.5</v>
      </c>
      <c r="AC90" s="26">
        <f t="shared" si="149"/>
        <v>22.5</v>
      </c>
      <c r="AD90" s="8">
        <f>AZ90+IF($F90="범선",IF($BE$1=TRUE,INDEX(Sheet2!$H$2:'Sheet2'!$H$45,MATCH(AZ90,Sheet2!$G$2:'Sheet2'!$G$45,0),0)),IF($BF$1=TRUE,INDEX(Sheet2!$I$2:'Sheet2'!$I$45,MATCH(AZ90,Sheet2!$G$2:'Sheet2'!$G$45,0)),IF($BG$1=TRUE,INDEX(Sheet2!$H$2:'Sheet2'!$H$45,MATCH(AZ90,Sheet2!$G$2:'Sheet2'!$G$45,0)),0)))+IF($BC$1=TRUE,2,0)</f>
        <v>17</v>
      </c>
      <c r="AE90" s="8">
        <f t="shared" si="150"/>
        <v>20.5</v>
      </c>
      <c r="AF90" s="8">
        <f t="shared" si="151"/>
        <v>23.5</v>
      </c>
      <c r="AG90" s="26">
        <f t="shared" si="152"/>
        <v>26.5</v>
      </c>
      <c r="AH90" s="8"/>
      <c r="AI90" s="6">
        <v>255</v>
      </c>
      <c r="AJ90" s="6">
        <v>350</v>
      </c>
      <c r="AK90" s="6">
        <v>13</v>
      </c>
      <c r="AL90" s="6">
        <v>12</v>
      </c>
      <c r="AM90" s="6">
        <v>45</v>
      </c>
      <c r="AN90" s="6">
        <v>90</v>
      </c>
      <c r="AO90" s="6">
        <v>35</v>
      </c>
      <c r="AP90" s="6">
        <v>58</v>
      </c>
      <c r="AQ90" s="6">
        <v>602</v>
      </c>
      <c r="AR90" s="6">
        <v>3</v>
      </c>
      <c r="AS90" s="6">
        <f t="shared" si="153"/>
        <v>750</v>
      </c>
      <c r="AT90" s="6">
        <f t="shared" si="154"/>
        <v>562</v>
      </c>
      <c r="AU90" s="6">
        <f t="shared" si="155"/>
        <v>937</v>
      </c>
      <c r="AV90" s="6">
        <f t="shared" si="156"/>
        <v>3</v>
      </c>
      <c r="AW90" s="6">
        <f t="shared" si="157"/>
        <v>4</v>
      </c>
      <c r="AX90" s="6">
        <f t="shared" si="158"/>
        <v>7</v>
      </c>
      <c r="AY90" s="6">
        <f t="shared" si="159"/>
        <v>11</v>
      </c>
      <c r="AZ90" s="6">
        <f t="shared" si="160"/>
        <v>15</v>
      </c>
    </row>
    <row r="91" spans="1:52" s="6" customFormat="1" hidden="1">
      <c r="A91" s="35">
        <v>105</v>
      </c>
      <c r="B91" s="7"/>
      <c r="C91" s="23" t="s">
        <v>139</v>
      </c>
      <c r="D91" s="8" t="s">
        <v>43</v>
      </c>
      <c r="E91" s="8" t="s">
        <v>0</v>
      </c>
      <c r="F91" s="9" t="s">
        <v>69</v>
      </c>
      <c r="G91" s="26" t="s">
        <v>8</v>
      </c>
      <c r="H91" s="6">
        <f>ROUNDDOWN(AI91*1.05,0)+INDEX(Sheet2!$B$2:'Sheet2'!$B$5,MATCH(G91,Sheet2!$A$2:'Sheet2'!$A$5,0),0)+34*AR91-ROUNDUP(IF($BA$1=TRUE,AT91,AU91)/10,0)</f>
        <v>462</v>
      </c>
      <c r="I91" s="6">
        <f>ROUNDDOWN(AJ91*1.05,0)+INDEX(Sheet2!$B$2:'Sheet2'!$B$5,MATCH(G91,Sheet2!$A$2:'Sheet2'!$A$5,0),0)+34*AR91-ROUNDUP(IF($BA$1=TRUE,AT91,AU91)/10,0)</f>
        <v>562</v>
      </c>
      <c r="J91" s="45">
        <f t="shared" si="136"/>
        <v>1024</v>
      </c>
      <c r="K91" s="41">
        <f>AU91-ROUNDDOWN(AP91/2,0)-ROUNDDOWN(MAX(AO91*1.2,AN91*0.5),0)+INDEX(Sheet2!$C$2:'Sheet2'!$C$5,MATCH(G91,Sheet2!$A$2:'Sheet2'!$A$5,0),0)</f>
        <v>920</v>
      </c>
      <c r="L91" s="23">
        <f t="shared" si="137"/>
        <v>496</v>
      </c>
      <c r="N91" s="27">
        <f>AV91+IF($F91="범선",IF($BE$1=TRUE,INDEX(Sheet2!$H$2:'Sheet2'!$H$45,MATCH(AV91,Sheet2!$G$2:'Sheet2'!$G$45,0),0)),IF($BF$1=TRUE,INDEX(Sheet2!$I$2:'Sheet2'!$I$45,MATCH(AV91,Sheet2!$G$2:'Sheet2'!$G$45,0)),IF($BG$1=TRUE,INDEX(Sheet2!$H$2:'Sheet2'!$H$45,MATCH(AV91,Sheet2!$G$2:'Sheet2'!$G$45,0)),0)))+IF($BC$1=TRUE,2,0)</f>
        <v>2</v>
      </c>
      <c r="O91" s="8">
        <f t="shared" si="138"/>
        <v>5</v>
      </c>
      <c r="P91" s="8">
        <f t="shared" si="139"/>
        <v>8</v>
      </c>
      <c r="Q91" s="26">
        <f t="shared" si="140"/>
        <v>11</v>
      </c>
      <c r="R91" s="8">
        <f>AW91+IF($F91="범선",IF($BE$1=TRUE,INDEX(Sheet2!$H$2:'Sheet2'!$H$45,MATCH(AW91,Sheet2!$G$2:'Sheet2'!$G$45,0),0)),IF($BF$1=TRUE,INDEX(Sheet2!$I$2:'Sheet2'!$I$45,MATCH(AW91,Sheet2!$G$2:'Sheet2'!$G$45,0)),IF($BG$1=TRUE,INDEX(Sheet2!$H$2:'Sheet2'!$H$45,MATCH(AW91,Sheet2!$G$2:'Sheet2'!$G$45,0)),0)))+IF($BC$1=TRUE,2,0)</f>
        <v>3</v>
      </c>
      <c r="S91" s="8">
        <f t="shared" si="141"/>
        <v>6.5</v>
      </c>
      <c r="T91" s="8">
        <f t="shared" si="142"/>
        <v>9.5</v>
      </c>
      <c r="U91" s="26">
        <f t="shared" si="143"/>
        <v>12.5</v>
      </c>
      <c r="V91" s="8">
        <f>AX91+IF($F91="범선",IF($BE$1=TRUE,INDEX(Sheet2!$H$2:'Sheet2'!$H$45,MATCH(AX91,Sheet2!$G$2:'Sheet2'!$G$45,0),0)),IF($BF$1=TRUE,INDEX(Sheet2!$I$2:'Sheet2'!$I$45,MATCH(AX91,Sheet2!$G$2:'Sheet2'!$G$45,0)),IF($BG$1=TRUE,INDEX(Sheet2!$H$2:'Sheet2'!$H$45,MATCH(AX91,Sheet2!$G$2:'Sheet2'!$G$45,0)),0)))+IF($BC$1=TRUE,2,0)</f>
        <v>6</v>
      </c>
      <c r="W91" s="8">
        <f t="shared" si="144"/>
        <v>9.5</v>
      </c>
      <c r="X91" s="8">
        <f t="shared" si="145"/>
        <v>12.5</v>
      </c>
      <c r="Y91" s="26">
        <f t="shared" si="146"/>
        <v>15.5</v>
      </c>
      <c r="Z91" s="8">
        <f>AY91+IF($F91="범선",IF($BE$1=TRUE,INDEX(Sheet2!$H$2:'Sheet2'!$H$45,MATCH(AY91,Sheet2!$G$2:'Sheet2'!$G$45,0),0)),IF($BF$1=TRUE,INDEX(Sheet2!$I$2:'Sheet2'!$I$45,MATCH(AY91,Sheet2!$G$2:'Sheet2'!$G$45,0)),IF($BG$1=TRUE,INDEX(Sheet2!$H$2:'Sheet2'!$H$45,MATCH(AY91,Sheet2!$G$2:'Sheet2'!$G$45,0)),0)))+IF($BC$1=TRUE,2,0)</f>
        <v>10</v>
      </c>
      <c r="AA91" s="8">
        <f t="shared" si="147"/>
        <v>13.5</v>
      </c>
      <c r="AB91" s="8">
        <f t="shared" si="148"/>
        <v>16.5</v>
      </c>
      <c r="AC91" s="26">
        <f t="shared" si="149"/>
        <v>19.5</v>
      </c>
      <c r="AD91" s="8">
        <f>AZ91+IF($F91="범선",IF($BE$1=TRUE,INDEX(Sheet2!$H$2:'Sheet2'!$H$45,MATCH(AZ91,Sheet2!$G$2:'Sheet2'!$G$45,0),0)),IF($BF$1=TRUE,INDEX(Sheet2!$I$2:'Sheet2'!$I$45,MATCH(AZ91,Sheet2!$G$2:'Sheet2'!$G$45,0)),IF($BG$1=TRUE,INDEX(Sheet2!$H$2:'Sheet2'!$H$45,MATCH(AZ91,Sheet2!$G$2:'Sheet2'!$G$45,0)),0)))+IF($BC$1=TRUE,2,0)</f>
        <v>14</v>
      </c>
      <c r="AE91" s="8">
        <f t="shared" si="150"/>
        <v>17.5</v>
      </c>
      <c r="AF91" s="8">
        <f t="shared" si="151"/>
        <v>20.5</v>
      </c>
      <c r="AG91" s="26">
        <f t="shared" si="152"/>
        <v>23.5</v>
      </c>
      <c r="AH91" s="8"/>
      <c r="AI91" s="6">
        <v>255</v>
      </c>
      <c r="AJ91" s="6">
        <v>350</v>
      </c>
      <c r="AK91" s="6">
        <v>13</v>
      </c>
      <c r="AL91" s="6">
        <v>12</v>
      </c>
      <c r="AM91" s="6">
        <v>30</v>
      </c>
      <c r="AN91" s="6">
        <v>77</v>
      </c>
      <c r="AO91" s="6">
        <v>35</v>
      </c>
      <c r="AP91" s="6">
        <v>48</v>
      </c>
      <c r="AQ91" s="6">
        <v>625</v>
      </c>
      <c r="AR91" s="6">
        <v>3</v>
      </c>
      <c r="AS91" s="6">
        <f t="shared" si="153"/>
        <v>750</v>
      </c>
      <c r="AT91" s="6">
        <f t="shared" si="154"/>
        <v>562</v>
      </c>
      <c r="AU91" s="6">
        <f t="shared" si="155"/>
        <v>937</v>
      </c>
      <c r="AV91" s="6">
        <f t="shared" si="156"/>
        <v>0</v>
      </c>
      <c r="AW91" s="6">
        <f t="shared" si="157"/>
        <v>1</v>
      </c>
      <c r="AX91" s="6">
        <f t="shared" si="158"/>
        <v>4</v>
      </c>
      <c r="AY91" s="6">
        <f t="shared" si="159"/>
        <v>8</v>
      </c>
      <c r="AZ91" s="6">
        <f t="shared" si="160"/>
        <v>12</v>
      </c>
    </row>
    <row r="92" spans="1:52" s="6" customFormat="1" hidden="1">
      <c r="A92" s="35">
        <v>106</v>
      </c>
      <c r="B92" s="7" t="s">
        <v>136</v>
      </c>
      <c r="C92" s="23" t="s">
        <v>139</v>
      </c>
      <c r="D92" s="8" t="s">
        <v>1</v>
      </c>
      <c r="E92" s="8" t="s">
        <v>0</v>
      </c>
      <c r="F92" s="9" t="s">
        <v>69</v>
      </c>
      <c r="G92" s="26" t="s">
        <v>10</v>
      </c>
      <c r="H92" s="6">
        <f>ROUNDDOWN(AI92*1.05,0)+INDEX(Sheet2!$B$2:'Sheet2'!$B$5,MATCH(G92,Sheet2!$A$2:'Sheet2'!$A$5,0),0)+34*AR92-ROUNDUP(IF($BA$1=TRUE,AT92,AU92)/10,0)</f>
        <v>463</v>
      </c>
      <c r="I92" s="6">
        <f>ROUNDDOWN(AJ92*1.05,0)+INDEX(Sheet2!$B$2:'Sheet2'!$B$5,MATCH(G92,Sheet2!$A$2:'Sheet2'!$A$5,0),0)+34*AR92-ROUNDUP(IF($BA$1=TRUE,AT92,AU92)/10,0)</f>
        <v>563</v>
      </c>
      <c r="J92" s="45">
        <f t="shared" ref="J92:J155" si="161">H92+I92</f>
        <v>1026</v>
      </c>
      <c r="K92" s="41">
        <f>AU92-ROUNDDOWN(AP92/2,0)-ROUNDDOWN(MAX(AO92*1.2,AN92*0.5),0)+INDEX(Sheet2!$C$2:'Sheet2'!$C$5,MATCH(G92,Sheet2!$A$2:'Sheet2'!$A$5,0),0)</f>
        <v>922</v>
      </c>
      <c r="L92" s="23">
        <f t="shared" ref="L92:L155" si="162">AT92-ROUNDDOWN(AP92/2,0)-ROUNDDOWN(MAX(AO92*1.2,AN92*0.5),0)</f>
        <v>496</v>
      </c>
      <c r="N92" s="27">
        <f>AV92+IF($F92="범선",IF($BE$1=TRUE,INDEX(Sheet2!$H$2:'Sheet2'!$H$45,MATCH(AV92,Sheet2!$G$2:'Sheet2'!$G$45,0),0)),IF($BF$1=TRUE,INDEX(Sheet2!$I$2:'Sheet2'!$I$45,MATCH(AV92,Sheet2!$G$2:'Sheet2'!$G$45,0)),IF($BG$1=TRUE,INDEX(Sheet2!$H$2:'Sheet2'!$H$45,MATCH(AV92,Sheet2!$G$2:'Sheet2'!$G$45,0)),0)))+IF($BC$1=TRUE,2,0)</f>
        <v>2</v>
      </c>
      <c r="O92" s="8">
        <f t="shared" ref="O92:O155" si="163">N92+3</f>
        <v>5</v>
      </c>
      <c r="P92" s="8">
        <f t="shared" ref="P92:P155" si="164">N92+6</f>
        <v>8</v>
      </c>
      <c r="Q92" s="26">
        <f t="shared" ref="Q92:Q155" si="165">N92+9</f>
        <v>11</v>
      </c>
      <c r="R92" s="8">
        <f>AW92+IF($F92="범선",IF($BE$1=TRUE,INDEX(Sheet2!$H$2:'Sheet2'!$H$45,MATCH(AW92,Sheet2!$G$2:'Sheet2'!$G$45,0),0)),IF($BF$1=TRUE,INDEX(Sheet2!$I$2:'Sheet2'!$I$45,MATCH(AW92,Sheet2!$G$2:'Sheet2'!$G$45,0)),IF($BG$1=TRUE,INDEX(Sheet2!$H$2:'Sheet2'!$H$45,MATCH(AW92,Sheet2!$G$2:'Sheet2'!$G$45,0)),0)))+IF($BC$1=TRUE,2,0)</f>
        <v>3</v>
      </c>
      <c r="S92" s="8">
        <f t="shared" ref="S92:S155" si="166">R92+3.5</f>
        <v>6.5</v>
      </c>
      <c r="T92" s="8">
        <f t="shared" ref="T92:T155" si="167">R92+6.5</f>
        <v>9.5</v>
      </c>
      <c r="U92" s="26">
        <f t="shared" ref="U92:U155" si="168">R92+9.5</f>
        <v>12.5</v>
      </c>
      <c r="V92" s="8">
        <f>AX92+IF($F92="범선",IF($BE$1=TRUE,INDEX(Sheet2!$H$2:'Sheet2'!$H$45,MATCH(AX92,Sheet2!$G$2:'Sheet2'!$G$45,0),0)),IF($BF$1=TRUE,INDEX(Sheet2!$I$2:'Sheet2'!$I$45,MATCH(AX92,Sheet2!$G$2:'Sheet2'!$G$45,0)),IF($BG$1=TRUE,INDEX(Sheet2!$H$2:'Sheet2'!$H$45,MATCH(AX92,Sheet2!$G$2:'Sheet2'!$G$45,0)),0)))+IF($BC$1=TRUE,2,0)</f>
        <v>6</v>
      </c>
      <c r="W92" s="8">
        <f t="shared" ref="W92:W155" si="169">V92+3.5</f>
        <v>9.5</v>
      </c>
      <c r="X92" s="8">
        <f t="shared" ref="X92:X155" si="170">V92+6.5</f>
        <v>12.5</v>
      </c>
      <c r="Y92" s="26">
        <f t="shared" ref="Y92:Y155" si="171">V92+9.5</f>
        <v>15.5</v>
      </c>
      <c r="Z92" s="8">
        <f>AY92+IF($F92="범선",IF($BE$1=TRUE,INDEX(Sheet2!$H$2:'Sheet2'!$H$45,MATCH(AY92,Sheet2!$G$2:'Sheet2'!$G$45,0),0)),IF($BF$1=TRUE,INDEX(Sheet2!$I$2:'Sheet2'!$I$45,MATCH(AY92,Sheet2!$G$2:'Sheet2'!$G$45,0)),IF($BG$1=TRUE,INDEX(Sheet2!$H$2:'Sheet2'!$H$45,MATCH(AY92,Sheet2!$G$2:'Sheet2'!$G$45,0)),0)))+IF($BC$1=TRUE,2,0)</f>
        <v>10</v>
      </c>
      <c r="AA92" s="8">
        <f t="shared" ref="AA92:AA155" si="172">Z92+3.5</f>
        <v>13.5</v>
      </c>
      <c r="AB92" s="8">
        <f t="shared" ref="AB92:AB155" si="173">Z92+6.5</f>
        <v>16.5</v>
      </c>
      <c r="AC92" s="26">
        <f t="shared" ref="AC92:AC155" si="174">Z92+9.5</f>
        <v>19.5</v>
      </c>
      <c r="AD92" s="8">
        <f>AZ92+IF($F92="범선",IF($BE$1=TRUE,INDEX(Sheet2!$H$2:'Sheet2'!$H$45,MATCH(AZ92,Sheet2!$G$2:'Sheet2'!$G$45,0),0)),IF($BF$1=TRUE,INDEX(Sheet2!$I$2:'Sheet2'!$I$45,MATCH(AZ92,Sheet2!$G$2:'Sheet2'!$G$45,0)),IF($BG$1=TRUE,INDEX(Sheet2!$H$2:'Sheet2'!$H$45,MATCH(AZ92,Sheet2!$G$2:'Sheet2'!$G$45,0)),0)))+IF($BC$1=TRUE,2,0)</f>
        <v>14</v>
      </c>
      <c r="AE92" s="8">
        <f t="shared" ref="AE92:AE155" si="175">AD92+3.5</f>
        <v>17.5</v>
      </c>
      <c r="AF92" s="8">
        <f t="shared" ref="AF92:AF155" si="176">AD92+6.5</f>
        <v>20.5</v>
      </c>
      <c r="AG92" s="26">
        <f t="shared" ref="AG92:AG155" si="177">AD92+9.5</f>
        <v>23.5</v>
      </c>
      <c r="AH92" s="8"/>
      <c r="AI92" s="6">
        <v>265</v>
      </c>
      <c r="AJ92" s="6">
        <v>360</v>
      </c>
      <c r="AK92" s="6">
        <v>14</v>
      </c>
      <c r="AL92" s="6">
        <v>15</v>
      </c>
      <c r="AM92" s="6">
        <v>30</v>
      </c>
      <c r="AN92" s="6">
        <v>77</v>
      </c>
      <c r="AO92" s="6">
        <v>35</v>
      </c>
      <c r="AP92" s="6">
        <v>48</v>
      </c>
      <c r="AQ92" s="6">
        <v>625</v>
      </c>
      <c r="AR92" s="6">
        <v>3</v>
      </c>
      <c r="AS92" s="6">
        <f t="shared" ref="AS92:AS155" si="178">AN92+AP92+AQ92</f>
        <v>750</v>
      </c>
      <c r="AT92" s="6">
        <f t="shared" ref="AT92:AT155" si="179">ROUNDDOWN(AS92*0.75,0)</f>
        <v>562</v>
      </c>
      <c r="AU92" s="6">
        <f t="shared" ref="AU92:AU155" si="180">ROUNDDOWN(AS92*1.25,0)</f>
        <v>937</v>
      </c>
      <c r="AV92" s="6">
        <f t="shared" ref="AV92:AV155" si="181">ROUNDDOWN(($AM92-5)/5,0)-ROUNDDOWN(IF($BA$1=TRUE,$AT92,$AU92)/100,0)+IF($BB$1=TRUE,1,0)+IF($BD$1=TRUE,6,0)</f>
        <v>0</v>
      </c>
      <c r="AW92" s="6">
        <f t="shared" ref="AW92:AW155" si="182">ROUNDDOWN(($AM92-5+3*$BA$5)/5,0)-ROUNDDOWN(IF($BA$1=TRUE,$AT92,$AU92)/100,0)+IF($BB$1=TRUE,1,0)+IF($BD$1=TRUE,6,0)</f>
        <v>1</v>
      </c>
      <c r="AX92" s="6">
        <f t="shared" ref="AX92:AX155" si="183">ROUNDDOWN(($AM92-5+20*1+2*$BA$5)/5,0)-ROUNDDOWN(IF($BA$1=TRUE,$AT92,$AU92)/100,0)+IF($BB$1=TRUE,1,0)+IF($BD$1=TRUE,6,0)</f>
        <v>4</v>
      </c>
      <c r="AY92" s="6">
        <f t="shared" ref="AY92:AY155" si="184">ROUNDDOWN(($AM92-5+20*2+1*$BA$5)/5,0)-ROUNDDOWN(IF($BA$1=TRUE,$AT92,$AU92)/100,0)+IF($BB$1=TRUE,1,0)+IF($BD$1=TRUE,6,0)</f>
        <v>8</v>
      </c>
      <c r="AZ92" s="6">
        <f t="shared" ref="AZ92:AZ155" si="185">ROUNDDOWN(($AM92-5+60)/5,0)-ROUNDDOWN(IF($BA$1=TRUE,$AT92,$AU92)/100,0)+IF($BB$1=TRUE,1,0)+IF($BD$1=TRUE,6,0)</f>
        <v>12</v>
      </c>
    </row>
    <row r="93" spans="1:52" s="6" customFormat="1" hidden="1">
      <c r="A93" s="35">
        <v>107</v>
      </c>
      <c r="B93" s="7" t="s">
        <v>56</v>
      </c>
      <c r="C93" s="23" t="s">
        <v>139</v>
      </c>
      <c r="D93" s="8" t="s">
        <v>1</v>
      </c>
      <c r="E93" s="8" t="s">
        <v>138</v>
      </c>
      <c r="F93" s="9" t="s">
        <v>69</v>
      </c>
      <c r="G93" s="26" t="s">
        <v>10</v>
      </c>
      <c r="H93" s="6">
        <f>ROUNDDOWN(AI93*1.05,0)+INDEX(Sheet2!$B$2:'Sheet2'!$B$5,MATCH(G93,Sheet2!$A$2:'Sheet2'!$A$5,0),0)+34*AR93-ROUNDUP(IF($BA$1=TRUE,AT93,AU93)/10,0)</f>
        <v>452</v>
      </c>
      <c r="I93" s="6">
        <f>ROUNDDOWN(AJ93*1.05,0)+INDEX(Sheet2!$B$2:'Sheet2'!$B$5,MATCH(G93,Sheet2!$A$2:'Sheet2'!$A$5,0),0)+34*AR93-ROUNDUP(IF($BA$1=TRUE,AT93,AU93)/10,0)</f>
        <v>552</v>
      </c>
      <c r="J93" s="45">
        <f t="shared" si="161"/>
        <v>1004</v>
      </c>
      <c r="K93" s="41">
        <f>AU93-ROUNDDOWN(AP93/2,0)-ROUNDDOWN(MAX(AO93*1.2,AN93*0.5),0)+INDEX(Sheet2!$C$2:'Sheet2'!$C$5,MATCH(G93,Sheet2!$A$2:'Sheet2'!$A$5,0),0)</f>
        <v>922</v>
      </c>
      <c r="L93" s="23">
        <f t="shared" si="162"/>
        <v>496</v>
      </c>
      <c r="N93" s="27">
        <f>AV93+IF($F93="범선",IF($BE$1=TRUE,INDEX(Sheet2!$H$2:'Sheet2'!$H$45,MATCH(AV93,Sheet2!$G$2:'Sheet2'!$G$45,0),0)),IF($BF$1=TRUE,INDEX(Sheet2!$I$2:'Sheet2'!$I$45,MATCH(AV93,Sheet2!$G$2:'Sheet2'!$G$45,0)),IF($BG$1=TRUE,INDEX(Sheet2!$H$2:'Sheet2'!$H$45,MATCH(AV93,Sheet2!$G$2:'Sheet2'!$G$45,0)),0)))+IF($BC$1=TRUE,2,0)</f>
        <v>2</v>
      </c>
      <c r="O93" s="8">
        <f t="shared" si="163"/>
        <v>5</v>
      </c>
      <c r="P93" s="8">
        <f t="shared" si="164"/>
        <v>8</v>
      </c>
      <c r="Q93" s="26">
        <f t="shared" si="165"/>
        <v>11</v>
      </c>
      <c r="R93" s="8">
        <f>AW93+IF($F93="범선",IF($BE$1=TRUE,INDEX(Sheet2!$H$2:'Sheet2'!$H$45,MATCH(AW93,Sheet2!$G$2:'Sheet2'!$G$45,0),0)),IF($BF$1=TRUE,INDEX(Sheet2!$I$2:'Sheet2'!$I$45,MATCH(AW93,Sheet2!$G$2:'Sheet2'!$G$45,0)),IF($BG$1=TRUE,INDEX(Sheet2!$H$2:'Sheet2'!$H$45,MATCH(AW93,Sheet2!$G$2:'Sheet2'!$G$45,0)),0)))+IF($BC$1=TRUE,2,0)</f>
        <v>3</v>
      </c>
      <c r="S93" s="8">
        <f t="shared" si="166"/>
        <v>6.5</v>
      </c>
      <c r="T93" s="8">
        <f t="shared" si="167"/>
        <v>9.5</v>
      </c>
      <c r="U93" s="26">
        <f t="shared" si="168"/>
        <v>12.5</v>
      </c>
      <c r="V93" s="8">
        <f>AX93+IF($F93="범선",IF($BE$1=TRUE,INDEX(Sheet2!$H$2:'Sheet2'!$H$45,MATCH(AX93,Sheet2!$G$2:'Sheet2'!$G$45,0),0)),IF($BF$1=TRUE,INDEX(Sheet2!$I$2:'Sheet2'!$I$45,MATCH(AX93,Sheet2!$G$2:'Sheet2'!$G$45,0)),IF($BG$1=TRUE,INDEX(Sheet2!$H$2:'Sheet2'!$H$45,MATCH(AX93,Sheet2!$G$2:'Sheet2'!$G$45,0)),0)))+IF($BC$1=TRUE,2,0)</f>
        <v>6</v>
      </c>
      <c r="W93" s="8">
        <f t="shared" si="169"/>
        <v>9.5</v>
      </c>
      <c r="X93" s="8">
        <f t="shared" si="170"/>
        <v>12.5</v>
      </c>
      <c r="Y93" s="26">
        <f t="shared" si="171"/>
        <v>15.5</v>
      </c>
      <c r="Z93" s="8">
        <f>AY93+IF($F93="범선",IF($BE$1=TRUE,INDEX(Sheet2!$H$2:'Sheet2'!$H$45,MATCH(AY93,Sheet2!$G$2:'Sheet2'!$G$45,0),0)),IF($BF$1=TRUE,INDEX(Sheet2!$I$2:'Sheet2'!$I$45,MATCH(AY93,Sheet2!$G$2:'Sheet2'!$G$45,0)),IF($BG$1=TRUE,INDEX(Sheet2!$H$2:'Sheet2'!$H$45,MATCH(AY93,Sheet2!$G$2:'Sheet2'!$G$45,0)),0)))+IF($BC$1=TRUE,2,0)</f>
        <v>10</v>
      </c>
      <c r="AA93" s="8">
        <f t="shared" si="172"/>
        <v>13.5</v>
      </c>
      <c r="AB93" s="8">
        <f t="shared" si="173"/>
        <v>16.5</v>
      </c>
      <c r="AC93" s="26">
        <f t="shared" si="174"/>
        <v>19.5</v>
      </c>
      <c r="AD93" s="8">
        <f>AZ93+IF($F93="범선",IF($BE$1=TRUE,INDEX(Sheet2!$H$2:'Sheet2'!$H$45,MATCH(AZ93,Sheet2!$G$2:'Sheet2'!$G$45,0),0)),IF($BF$1=TRUE,INDEX(Sheet2!$I$2:'Sheet2'!$I$45,MATCH(AZ93,Sheet2!$G$2:'Sheet2'!$G$45,0)),IF($BG$1=TRUE,INDEX(Sheet2!$H$2:'Sheet2'!$H$45,MATCH(AZ93,Sheet2!$G$2:'Sheet2'!$G$45,0)),0)))+IF($BC$1=TRUE,2,0)</f>
        <v>14</v>
      </c>
      <c r="AE93" s="8">
        <f t="shared" si="175"/>
        <v>17.5</v>
      </c>
      <c r="AF93" s="8">
        <f t="shared" si="176"/>
        <v>20.5</v>
      </c>
      <c r="AG93" s="26">
        <f t="shared" si="177"/>
        <v>23.5</v>
      </c>
      <c r="AH93" s="8"/>
      <c r="AI93" s="6">
        <v>255</v>
      </c>
      <c r="AJ93" s="6">
        <v>350</v>
      </c>
      <c r="AK93" s="6">
        <v>13</v>
      </c>
      <c r="AL93" s="6">
        <v>13</v>
      </c>
      <c r="AM93" s="6">
        <v>30</v>
      </c>
      <c r="AN93" s="6">
        <v>77</v>
      </c>
      <c r="AO93" s="6">
        <v>35</v>
      </c>
      <c r="AP93" s="6">
        <v>48</v>
      </c>
      <c r="AQ93" s="6">
        <v>625</v>
      </c>
      <c r="AR93" s="6">
        <v>3</v>
      </c>
      <c r="AS93" s="6">
        <f t="shared" si="178"/>
        <v>750</v>
      </c>
      <c r="AT93" s="6">
        <f t="shared" si="179"/>
        <v>562</v>
      </c>
      <c r="AU93" s="6">
        <f t="shared" si="180"/>
        <v>937</v>
      </c>
      <c r="AV93" s="6">
        <f t="shared" si="181"/>
        <v>0</v>
      </c>
      <c r="AW93" s="6">
        <f t="shared" si="182"/>
        <v>1</v>
      </c>
      <c r="AX93" s="6">
        <f t="shared" si="183"/>
        <v>4</v>
      </c>
      <c r="AY93" s="6">
        <f t="shared" si="184"/>
        <v>8</v>
      </c>
      <c r="AZ93" s="6">
        <f t="shared" si="185"/>
        <v>12</v>
      </c>
    </row>
    <row r="94" spans="1:52" s="6" customFormat="1" hidden="1">
      <c r="A94" s="35">
        <v>108</v>
      </c>
      <c r="B94" s="7" t="s">
        <v>213</v>
      </c>
      <c r="C94" s="23" t="s">
        <v>212</v>
      </c>
      <c r="D94" s="8" t="s">
        <v>1</v>
      </c>
      <c r="E94" s="8" t="s">
        <v>0</v>
      </c>
      <c r="F94" s="9" t="s">
        <v>69</v>
      </c>
      <c r="G94" s="26" t="s">
        <v>8</v>
      </c>
      <c r="H94" s="6">
        <f>ROUNDDOWN(AI94*1.05,0)+INDEX(Sheet2!$B$2:'Sheet2'!$B$5,MATCH(G94,Sheet2!$A$2:'Sheet2'!$A$5,0),0)+34*AR94-ROUNDUP(IF($BA$1=TRUE,AT94,AU94)/10,0)</f>
        <v>384</v>
      </c>
      <c r="I94" s="6">
        <f>ROUNDDOWN(AJ94*1.05,0)+INDEX(Sheet2!$B$2:'Sheet2'!$B$5,MATCH(G94,Sheet2!$A$2:'Sheet2'!$A$5,0),0)+34*AR94-ROUNDUP(IF($BA$1=TRUE,AT94,AU94)/10,0)</f>
        <v>551</v>
      </c>
      <c r="J94" s="45">
        <f t="shared" si="161"/>
        <v>935</v>
      </c>
      <c r="K94" s="41">
        <f>AU94-ROUNDDOWN(AP94/2,0)-ROUNDDOWN(MAX(AO94*1.2,AN94*0.5),0)+INDEX(Sheet2!$C$2:'Sheet2'!$C$5,MATCH(G94,Sheet2!$A$2:'Sheet2'!$A$5,0),0)</f>
        <v>690</v>
      </c>
      <c r="L94" s="23">
        <f t="shared" si="162"/>
        <v>368</v>
      </c>
      <c r="N94" s="27">
        <f>AV94+IF($F94="범선",IF($BE$1=TRUE,INDEX(Sheet2!$H$2:'Sheet2'!$H$45,MATCH(AV94,Sheet2!$G$2:'Sheet2'!$G$45,0),0)),IF($BF$1=TRUE,INDEX(Sheet2!$I$2:'Sheet2'!$I$45,MATCH(AV94,Sheet2!$G$2:'Sheet2'!$G$45,0)),IF($BG$1=TRUE,INDEX(Sheet2!$H$2:'Sheet2'!$H$45,MATCH(AV94,Sheet2!$G$2:'Sheet2'!$G$45,0)),0)))+IF($BC$1=TRUE,2,0)</f>
        <v>0</v>
      </c>
      <c r="O94" s="8">
        <f t="shared" si="163"/>
        <v>3</v>
      </c>
      <c r="P94" s="8">
        <f t="shared" si="164"/>
        <v>6</v>
      </c>
      <c r="Q94" s="26">
        <f t="shared" si="165"/>
        <v>9</v>
      </c>
      <c r="R94" s="8">
        <f>AW94+IF($F94="범선",IF($BE$1=TRUE,INDEX(Sheet2!$H$2:'Sheet2'!$H$45,MATCH(AW94,Sheet2!$G$2:'Sheet2'!$G$45,0),0)),IF($BF$1=TRUE,INDEX(Sheet2!$I$2:'Sheet2'!$I$45,MATCH(AW94,Sheet2!$G$2:'Sheet2'!$G$45,0)),IF($BG$1=TRUE,INDEX(Sheet2!$H$2:'Sheet2'!$H$45,MATCH(AW94,Sheet2!$G$2:'Sheet2'!$G$45,0)),0)))+IF($BC$1=TRUE,2,0)</f>
        <v>1</v>
      </c>
      <c r="S94" s="8">
        <f t="shared" si="166"/>
        <v>4.5</v>
      </c>
      <c r="T94" s="8">
        <f t="shared" si="167"/>
        <v>7.5</v>
      </c>
      <c r="U94" s="26">
        <f t="shared" si="168"/>
        <v>10.5</v>
      </c>
      <c r="V94" s="8">
        <f>AX94+IF($F94="범선",IF($BE$1=TRUE,INDEX(Sheet2!$H$2:'Sheet2'!$H$45,MATCH(AX94,Sheet2!$G$2:'Sheet2'!$G$45,0),0)),IF($BF$1=TRUE,INDEX(Sheet2!$I$2:'Sheet2'!$I$45,MATCH(AX94,Sheet2!$G$2:'Sheet2'!$G$45,0)),IF($BG$1=TRUE,INDEX(Sheet2!$H$2:'Sheet2'!$H$45,MATCH(AX94,Sheet2!$G$2:'Sheet2'!$G$45,0)),0)))+IF($BC$1=TRUE,2,0)</f>
        <v>5</v>
      </c>
      <c r="W94" s="8">
        <f t="shared" si="169"/>
        <v>8.5</v>
      </c>
      <c r="X94" s="8">
        <f t="shared" si="170"/>
        <v>11.5</v>
      </c>
      <c r="Y94" s="26">
        <f t="shared" si="171"/>
        <v>14.5</v>
      </c>
      <c r="Z94" s="8">
        <f>AY94+IF($F94="범선",IF($BE$1=TRUE,INDEX(Sheet2!$H$2:'Sheet2'!$H$45,MATCH(AY94,Sheet2!$G$2:'Sheet2'!$G$45,0),0)),IF($BF$1=TRUE,INDEX(Sheet2!$I$2:'Sheet2'!$I$45,MATCH(AY94,Sheet2!$G$2:'Sheet2'!$G$45,0)),IF($BG$1=TRUE,INDEX(Sheet2!$H$2:'Sheet2'!$H$45,MATCH(AY94,Sheet2!$G$2:'Sheet2'!$G$45,0)),0)))+IF($BC$1=TRUE,2,0)</f>
        <v>9</v>
      </c>
      <c r="AA94" s="8">
        <f t="shared" si="172"/>
        <v>12.5</v>
      </c>
      <c r="AB94" s="8">
        <f t="shared" si="173"/>
        <v>15.5</v>
      </c>
      <c r="AC94" s="26">
        <f t="shared" si="174"/>
        <v>18.5</v>
      </c>
      <c r="AD94" s="8">
        <f>AZ94+IF($F94="범선",IF($BE$1=TRUE,INDEX(Sheet2!$H$2:'Sheet2'!$H$45,MATCH(AZ94,Sheet2!$G$2:'Sheet2'!$G$45,0),0)),IF($BF$1=TRUE,INDEX(Sheet2!$I$2:'Sheet2'!$I$45,MATCH(AZ94,Sheet2!$G$2:'Sheet2'!$G$45,0)),IF($BG$1=TRUE,INDEX(Sheet2!$H$2:'Sheet2'!$H$45,MATCH(AZ94,Sheet2!$G$2:'Sheet2'!$G$45,0)),0)))+IF($BC$1=TRUE,2,0)</f>
        <v>12</v>
      </c>
      <c r="AE94" s="8">
        <f t="shared" si="175"/>
        <v>15.5</v>
      </c>
      <c r="AF94" s="8">
        <f t="shared" si="176"/>
        <v>18.5</v>
      </c>
      <c r="AG94" s="26">
        <f t="shared" si="177"/>
        <v>21.5</v>
      </c>
      <c r="AH94" s="8"/>
      <c r="AI94" s="6">
        <v>165</v>
      </c>
      <c r="AJ94" s="6">
        <v>324</v>
      </c>
      <c r="AK94" s="6">
        <v>12</v>
      </c>
      <c r="AL94" s="6">
        <v>10</v>
      </c>
      <c r="AM94" s="6">
        <v>18</v>
      </c>
      <c r="AN94" s="6">
        <v>45</v>
      </c>
      <c r="AO94" s="6">
        <v>25</v>
      </c>
      <c r="AP94" s="6">
        <v>20</v>
      </c>
      <c r="AQ94" s="6">
        <v>480</v>
      </c>
      <c r="AR94" s="6">
        <v>3</v>
      </c>
      <c r="AS94" s="6">
        <f t="shared" si="178"/>
        <v>545</v>
      </c>
      <c r="AT94" s="6">
        <f t="shared" si="179"/>
        <v>408</v>
      </c>
      <c r="AU94" s="6">
        <f t="shared" si="180"/>
        <v>681</v>
      </c>
      <c r="AV94" s="6">
        <f t="shared" si="181"/>
        <v>-2</v>
      </c>
      <c r="AW94" s="6">
        <f t="shared" si="182"/>
        <v>-1</v>
      </c>
      <c r="AX94" s="6">
        <f t="shared" si="183"/>
        <v>3</v>
      </c>
      <c r="AY94" s="6">
        <f t="shared" si="184"/>
        <v>7</v>
      </c>
      <c r="AZ94" s="6">
        <f t="shared" si="185"/>
        <v>10</v>
      </c>
    </row>
    <row r="95" spans="1:52" s="6" customFormat="1" hidden="1">
      <c r="A95" s="35">
        <v>109</v>
      </c>
      <c r="B95" s="7" t="s">
        <v>214</v>
      </c>
      <c r="C95" s="23" t="s">
        <v>212</v>
      </c>
      <c r="D95" s="8" t="s">
        <v>1</v>
      </c>
      <c r="E95" s="8" t="s">
        <v>215</v>
      </c>
      <c r="F95" s="9" t="s">
        <v>69</v>
      </c>
      <c r="G95" s="26" t="s">
        <v>8</v>
      </c>
      <c r="H95" s="6">
        <f>ROUNDDOWN(AI95*1.05,0)+INDEX(Sheet2!$B$2:'Sheet2'!$B$5,MATCH(G95,Sheet2!$A$2:'Sheet2'!$A$5,0),0)+34*AR95-ROUNDUP(IF($BA$1=TRUE,AT95,AU95)/10,0)</f>
        <v>370</v>
      </c>
      <c r="I95" s="6">
        <f>ROUNDDOWN(AJ95*1.05,0)+INDEX(Sheet2!$B$2:'Sheet2'!$B$5,MATCH(G95,Sheet2!$A$2:'Sheet2'!$A$5,0),0)+34*AR95-ROUNDUP(IF($BA$1=TRUE,AT95,AU95)/10,0)</f>
        <v>548</v>
      </c>
      <c r="J95" s="45">
        <f t="shared" si="161"/>
        <v>918</v>
      </c>
      <c r="K95" s="41">
        <f>AU95-ROUNDDOWN(AP95/2,0)-ROUNDDOWN(MAX(AO95*1.2,AN95*0.5),0)+INDEX(Sheet2!$C$2:'Sheet2'!$C$5,MATCH(G95,Sheet2!$A$2:'Sheet2'!$A$5,0),0)</f>
        <v>555</v>
      </c>
      <c r="L95" s="23">
        <f t="shared" si="162"/>
        <v>283</v>
      </c>
      <c r="N95" s="27">
        <f>AV95+IF($F95="범선",IF($BE$1=TRUE,INDEX(Sheet2!$H$2:'Sheet2'!$H$45,MATCH(AV95,Sheet2!$G$2:'Sheet2'!$G$45,0),0)),IF($BF$1=TRUE,INDEX(Sheet2!$I$2:'Sheet2'!$I$45,MATCH(AV95,Sheet2!$G$2:'Sheet2'!$G$45,0)),IF($BG$1=TRUE,INDEX(Sheet2!$H$2:'Sheet2'!$H$45,MATCH(AV95,Sheet2!$G$2:'Sheet2'!$G$45,0)),0)))+IF($BC$1=TRUE,2,0)</f>
        <v>0</v>
      </c>
      <c r="O95" s="8">
        <f t="shared" si="163"/>
        <v>3</v>
      </c>
      <c r="P95" s="8">
        <f t="shared" si="164"/>
        <v>6</v>
      </c>
      <c r="Q95" s="26">
        <f t="shared" si="165"/>
        <v>9</v>
      </c>
      <c r="R95" s="8">
        <f>AW95+IF($F95="범선",IF($BE$1=TRUE,INDEX(Sheet2!$H$2:'Sheet2'!$H$45,MATCH(AW95,Sheet2!$G$2:'Sheet2'!$G$45,0),0)),IF($BF$1=TRUE,INDEX(Sheet2!$I$2:'Sheet2'!$I$45,MATCH(AW95,Sheet2!$G$2:'Sheet2'!$G$45,0)),IF($BG$1=TRUE,INDEX(Sheet2!$H$2:'Sheet2'!$H$45,MATCH(AW95,Sheet2!$G$2:'Sheet2'!$G$45,0)),0)))+IF($BC$1=TRUE,2,0)</f>
        <v>1</v>
      </c>
      <c r="S95" s="8">
        <f t="shared" si="166"/>
        <v>4.5</v>
      </c>
      <c r="T95" s="8">
        <f t="shared" si="167"/>
        <v>7.5</v>
      </c>
      <c r="U95" s="26">
        <f t="shared" si="168"/>
        <v>10.5</v>
      </c>
      <c r="V95" s="8">
        <f>AX95+IF($F95="범선",IF($BE$1=TRUE,INDEX(Sheet2!$H$2:'Sheet2'!$H$45,MATCH(AX95,Sheet2!$G$2:'Sheet2'!$G$45,0),0)),IF($BF$1=TRUE,INDEX(Sheet2!$I$2:'Sheet2'!$I$45,MATCH(AX95,Sheet2!$G$2:'Sheet2'!$G$45,0)),IF($BG$1=TRUE,INDEX(Sheet2!$H$2:'Sheet2'!$H$45,MATCH(AX95,Sheet2!$G$2:'Sheet2'!$G$45,0)),0)))+IF($BC$1=TRUE,2,0)</f>
        <v>4</v>
      </c>
      <c r="W95" s="8">
        <f t="shared" si="169"/>
        <v>7.5</v>
      </c>
      <c r="X95" s="8">
        <f t="shared" si="170"/>
        <v>10.5</v>
      </c>
      <c r="Y95" s="26">
        <f t="shared" si="171"/>
        <v>13.5</v>
      </c>
      <c r="Z95" s="8">
        <f>AY95+IF($F95="범선",IF($BE$1=TRUE,INDEX(Sheet2!$H$2:'Sheet2'!$H$45,MATCH(AY95,Sheet2!$G$2:'Sheet2'!$G$45,0),0)),IF($BF$1=TRUE,INDEX(Sheet2!$I$2:'Sheet2'!$I$45,MATCH(AY95,Sheet2!$G$2:'Sheet2'!$G$45,0)),IF($BG$1=TRUE,INDEX(Sheet2!$H$2:'Sheet2'!$H$45,MATCH(AY95,Sheet2!$G$2:'Sheet2'!$G$45,0)),0)))+IF($BC$1=TRUE,2,0)</f>
        <v>8</v>
      </c>
      <c r="AA95" s="8">
        <f t="shared" si="172"/>
        <v>11.5</v>
      </c>
      <c r="AB95" s="8">
        <f t="shared" si="173"/>
        <v>14.5</v>
      </c>
      <c r="AC95" s="26">
        <f t="shared" si="174"/>
        <v>17.5</v>
      </c>
      <c r="AD95" s="8">
        <f>AZ95+IF($F95="범선",IF($BE$1=TRUE,INDEX(Sheet2!$H$2:'Sheet2'!$H$45,MATCH(AZ95,Sheet2!$G$2:'Sheet2'!$G$45,0),0)),IF($BF$1=TRUE,INDEX(Sheet2!$I$2:'Sheet2'!$I$45,MATCH(AZ95,Sheet2!$G$2:'Sheet2'!$G$45,0)),IF($BG$1=TRUE,INDEX(Sheet2!$H$2:'Sheet2'!$H$45,MATCH(AZ95,Sheet2!$G$2:'Sheet2'!$G$45,0)),0)))+IF($BC$1=TRUE,2,0)</f>
        <v>12</v>
      </c>
      <c r="AE95" s="8">
        <f t="shared" si="175"/>
        <v>15.5</v>
      </c>
      <c r="AF95" s="8">
        <f t="shared" si="176"/>
        <v>18.5</v>
      </c>
      <c r="AG95" s="26">
        <f t="shared" si="177"/>
        <v>21.5</v>
      </c>
      <c r="AH95" s="8"/>
      <c r="AI95" s="6">
        <v>145</v>
      </c>
      <c r="AJ95" s="6">
        <v>315</v>
      </c>
      <c r="AK95" s="6">
        <v>12</v>
      </c>
      <c r="AL95" s="6">
        <v>10</v>
      </c>
      <c r="AM95" s="6">
        <v>10</v>
      </c>
      <c r="AN95" s="6">
        <v>74</v>
      </c>
      <c r="AO95" s="6">
        <v>30</v>
      </c>
      <c r="AP95" s="6">
        <v>26</v>
      </c>
      <c r="AQ95" s="6">
        <v>345</v>
      </c>
      <c r="AR95" s="6">
        <v>3</v>
      </c>
      <c r="AS95" s="6">
        <f t="shared" si="178"/>
        <v>445</v>
      </c>
      <c r="AT95" s="6">
        <f t="shared" si="179"/>
        <v>333</v>
      </c>
      <c r="AU95" s="6">
        <f t="shared" si="180"/>
        <v>556</v>
      </c>
      <c r="AV95" s="6">
        <f t="shared" si="181"/>
        <v>-2</v>
      </c>
      <c r="AW95" s="6">
        <f t="shared" si="182"/>
        <v>-1</v>
      </c>
      <c r="AX95" s="6">
        <f t="shared" si="183"/>
        <v>2</v>
      </c>
      <c r="AY95" s="6">
        <f t="shared" si="184"/>
        <v>6</v>
      </c>
      <c r="AZ95" s="6">
        <f t="shared" si="185"/>
        <v>10</v>
      </c>
    </row>
    <row r="96" spans="1:52" s="6" customFormat="1" hidden="1">
      <c r="A96" s="35">
        <v>110</v>
      </c>
      <c r="B96" s="7"/>
      <c r="C96" s="23" t="s">
        <v>212</v>
      </c>
      <c r="D96" s="8" t="s">
        <v>1</v>
      </c>
      <c r="E96" s="8" t="s">
        <v>0</v>
      </c>
      <c r="F96" s="9" t="s">
        <v>69</v>
      </c>
      <c r="G96" s="26" t="s">
        <v>8</v>
      </c>
      <c r="H96" s="6">
        <f>ROUNDDOWN(AI96*1.05,0)+INDEX(Sheet2!$B$2:'Sheet2'!$B$5,MATCH(G96,Sheet2!$A$2:'Sheet2'!$A$5,0),0)+34*AR96-ROUNDUP(IF($BA$1=TRUE,AT96,AU96)/10,0)</f>
        <v>321</v>
      </c>
      <c r="I96" s="6">
        <f>ROUNDDOWN(AJ96*1.05,0)+INDEX(Sheet2!$B$2:'Sheet2'!$B$5,MATCH(G96,Sheet2!$A$2:'Sheet2'!$A$5,0),0)+34*AR96-ROUNDUP(IF($BA$1=TRUE,AT96,AU96)/10,0)</f>
        <v>509</v>
      </c>
      <c r="J96" s="45">
        <f t="shared" si="161"/>
        <v>830</v>
      </c>
      <c r="K96" s="41">
        <f>AU96-ROUNDDOWN(AP96/2,0)-ROUNDDOWN(MAX(AO96*1.2,AN96*0.5),0)+INDEX(Sheet2!$C$2:'Sheet2'!$C$5,MATCH(G96,Sheet2!$A$2:'Sheet2'!$A$5,0),0)</f>
        <v>674</v>
      </c>
      <c r="L96" s="23">
        <f t="shared" si="162"/>
        <v>355</v>
      </c>
      <c r="N96" s="27">
        <f>AV96+IF($F96="범선",IF($BE$1=TRUE,INDEX(Sheet2!$H$2:'Sheet2'!$H$45,MATCH(AV96,Sheet2!$G$2:'Sheet2'!$G$45,0),0)),IF($BF$1=TRUE,INDEX(Sheet2!$I$2:'Sheet2'!$I$45,MATCH(AV96,Sheet2!$G$2:'Sheet2'!$G$45,0)),IF($BG$1=TRUE,INDEX(Sheet2!$H$2:'Sheet2'!$H$45,MATCH(AV96,Sheet2!$G$2:'Sheet2'!$G$45,0)),0)))+IF($BC$1=TRUE,2,0)</f>
        <v>0</v>
      </c>
      <c r="O96" s="8">
        <f t="shared" si="163"/>
        <v>3</v>
      </c>
      <c r="P96" s="8">
        <f t="shared" si="164"/>
        <v>6</v>
      </c>
      <c r="Q96" s="26">
        <f t="shared" si="165"/>
        <v>9</v>
      </c>
      <c r="R96" s="8">
        <f>AW96+IF($F96="범선",IF($BE$1=TRUE,INDEX(Sheet2!$H$2:'Sheet2'!$H$45,MATCH(AW96,Sheet2!$G$2:'Sheet2'!$G$45,0),0)),IF($BF$1=TRUE,INDEX(Sheet2!$I$2:'Sheet2'!$I$45,MATCH(AW96,Sheet2!$G$2:'Sheet2'!$G$45,0)),IF($BG$1=TRUE,INDEX(Sheet2!$H$2:'Sheet2'!$H$45,MATCH(AW96,Sheet2!$G$2:'Sheet2'!$G$45,0)),0)))+IF($BC$1=TRUE,2,0)</f>
        <v>1</v>
      </c>
      <c r="S96" s="8">
        <f t="shared" si="166"/>
        <v>4.5</v>
      </c>
      <c r="T96" s="8">
        <f t="shared" si="167"/>
        <v>7.5</v>
      </c>
      <c r="U96" s="26">
        <f t="shared" si="168"/>
        <v>10.5</v>
      </c>
      <c r="V96" s="8">
        <f>AX96+IF($F96="범선",IF($BE$1=TRUE,INDEX(Sheet2!$H$2:'Sheet2'!$H$45,MATCH(AX96,Sheet2!$G$2:'Sheet2'!$G$45,0),0)),IF($BF$1=TRUE,INDEX(Sheet2!$I$2:'Sheet2'!$I$45,MATCH(AX96,Sheet2!$G$2:'Sheet2'!$G$45,0)),IF($BG$1=TRUE,INDEX(Sheet2!$H$2:'Sheet2'!$H$45,MATCH(AX96,Sheet2!$G$2:'Sheet2'!$G$45,0)),0)))+IF($BC$1=TRUE,2,0)</f>
        <v>5</v>
      </c>
      <c r="W96" s="8">
        <f t="shared" si="169"/>
        <v>8.5</v>
      </c>
      <c r="X96" s="8">
        <f t="shared" si="170"/>
        <v>11.5</v>
      </c>
      <c r="Y96" s="26">
        <f t="shared" si="171"/>
        <v>14.5</v>
      </c>
      <c r="Z96" s="8">
        <f>AY96+IF($F96="범선",IF($BE$1=TRUE,INDEX(Sheet2!$H$2:'Sheet2'!$H$45,MATCH(AY96,Sheet2!$G$2:'Sheet2'!$G$45,0),0)),IF($BF$1=TRUE,INDEX(Sheet2!$I$2:'Sheet2'!$I$45,MATCH(AY96,Sheet2!$G$2:'Sheet2'!$G$45,0)),IF($BG$1=TRUE,INDEX(Sheet2!$H$2:'Sheet2'!$H$45,MATCH(AY96,Sheet2!$G$2:'Sheet2'!$G$45,0)),0)))+IF($BC$1=TRUE,2,0)</f>
        <v>9</v>
      </c>
      <c r="AA96" s="8">
        <f t="shared" si="172"/>
        <v>12.5</v>
      </c>
      <c r="AB96" s="8">
        <f t="shared" si="173"/>
        <v>15.5</v>
      </c>
      <c r="AC96" s="26">
        <f t="shared" si="174"/>
        <v>18.5</v>
      </c>
      <c r="AD96" s="8">
        <f>AZ96+IF($F96="범선",IF($BE$1=TRUE,INDEX(Sheet2!$H$2:'Sheet2'!$H$45,MATCH(AZ96,Sheet2!$G$2:'Sheet2'!$G$45,0),0)),IF($BF$1=TRUE,INDEX(Sheet2!$I$2:'Sheet2'!$I$45,MATCH(AZ96,Sheet2!$G$2:'Sheet2'!$G$45,0)),IF($BG$1=TRUE,INDEX(Sheet2!$H$2:'Sheet2'!$H$45,MATCH(AZ96,Sheet2!$G$2:'Sheet2'!$G$45,0)),0)))+IF($BC$1=TRUE,2,0)</f>
        <v>12</v>
      </c>
      <c r="AE96" s="8">
        <f t="shared" si="175"/>
        <v>15.5</v>
      </c>
      <c r="AF96" s="8">
        <f t="shared" si="176"/>
        <v>18.5</v>
      </c>
      <c r="AG96" s="26">
        <f t="shared" si="177"/>
        <v>21.5</v>
      </c>
      <c r="AH96" s="8"/>
      <c r="AI96" s="6">
        <v>105</v>
      </c>
      <c r="AJ96" s="6">
        <v>284</v>
      </c>
      <c r="AK96" s="6">
        <v>11</v>
      </c>
      <c r="AL96" s="6">
        <v>8</v>
      </c>
      <c r="AM96" s="6">
        <v>18</v>
      </c>
      <c r="AN96" s="6">
        <v>74</v>
      </c>
      <c r="AO96" s="6">
        <v>30</v>
      </c>
      <c r="AP96" s="6">
        <v>26</v>
      </c>
      <c r="AQ96" s="6">
        <v>440</v>
      </c>
      <c r="AR96" s="6">
        <v>3</v>
      </c>
      <c r="AS96" s="6">
        <f t="shared" si="178"/>
        <v>540</v>
      </c>
      <c r="AT96" s="6">
        <f t="shared" si="179"/>
        <v>405</v>
      </c>
      <c r="AU96" s="6">
        <f t="shared" si="180"/>
        <v>675</v>
      </c>
      <c r="AV96" s="6">
        <f t="shared" si="181"/>
        <v>-2</v>
      </c>
      <c r="AW96" s="6">
        <f t="shared" si="182"/>
        <v>-1</v>
      </c>
      <c r="AX96" s="6">
        <f t="shared" si="183"/>
        <v>3</v>
      </c>
      <c r="AY96" s="6">
        <f t="shared" si="184"/>
        <v>7</v>
      </c>
      <c r="AZ96" s="6">
        <f t="shared" si="185"/>
        <v>10</v>
      </c>
    </row>
    <row r="97" spans="1:52" s="6" customFormat="1" hidden="1">
      <c r="A97" s="35">
        <v>111</v>
      </c>
      <c r="B97" s="2" t="s">
        <v>372</v>
      </c>
      <c r="C97" s="23" t="s">
        <v>370</v>
      </c>
      <c r="D97" s="8" t="s">
        <v>1</v>
      </c>
      <c r="E97" s="3" t="s">
        <v>70</v>
      </c>
      <c r="F97" s="8" t="s">
        <v>303</v>
      </c>
      <c r="G97" s="26" t="s">
        <v>12</v>
      </c>
      <c r="H97" s="6">
        <f>ROUNDDOWN(AI97*1.05,0)+INDEX(Sheet2!$B$2:'Sheet2'!$B$5,MATCH(G97,Sheet2!$A$2:'Sheet2'!$A$5,0),0)+34*AR97-ROUNDUP(IF($BA$1=TRUE,AT97,AU97)/10,0)</f>
        <v>461</v>
      </c>
      <c r="I97" s="6">
        <f>ROUNDDOWN(AJ97*1.05,0)+INDEX(Sheet2!$B$2:'Sheet2'!$B$5,MATCH(G97,Sheet2!$A$2:'Sheet2'!$A$5,0),0)+34*AR97-ROUNDUP(IF($BA$1=TRUE,AT97,AU97)/10,0)</f>
        <v>445</v>
      </c>
      <c r="J97" s="45">
        <f t="shared" si="161"/>
        <v>906</v>
      </c>
      <c r="K97" s="41">
        <f>AU97-ROUNDDOWN(AP97/2,0)-ROUNDDOWN(MAX(AO97*1.2,AN97*0.5),0)+INDEX(Sheet2!$C$2:'Sheet2'!$C$5,MATCH(G97,Sheet2!$A$2:'Sheet2'!$A$5,0),0)</f>
        <v>560</v>
      </c>
      <c r="L97" s="23">
        <f t="shared" si="162"/>
        <v>261</v>
      </c>
      <c r="N97" s="27">
        <f>AV97+IF($F97="범선",IF($BE$1=TRUE,INDEX(Sheet2!$H$2:'Sheet2'!$H$45,MATCH(AV97,Sheet2!$G$2:'Sheet2'!$G$45,0),0)),IF($BF$1=TRUE,INDEX(Sheet2!$I$2:'Sheet2'!$I$45,MATCH(AV97,Sheet2!$G$2:'Sheet2'!$G$45,0)),IF($BG$1=TRUE,INDEX(Sheet2!$H$2:'Sheet2'!$H$45,MATCH(AV97,Sheet2!$G$2:'Sheet2'!$G$45,0)),0)))+IF($BC$1=TRUE,2,0)</f>
        <v>7</v>
      </c>
      <c r="O97" s="8">
        <f t="shared" si="163"/>
        <v>10</v>
      </c>
      <c r="P97" s="8">
        <f t="shared" si="164"/>
        <v>13</v>
      </c>
      <c r="Q97" s="26">
        <f t="shared" si="165"/>
        <v>16</v>
      </c>
      <c r="R97" s="8">
        <f>AW97+IF($F97="범선",IF($BE$1=TRUE,INDEX(Sheet2!$H$2:'Sheet2'!$H$45,MATCH(AW97,Sheet2!$G$2:'Sheet2'!$G$45,0),0)),IF($BF$1=TRUE,INDEX(Sheet2!$I$2:'Sheet2'!$I$45,MATCH(AW97,Sheet2!$G$2:'Sheet2'!$G$45,0)),IF($BG$1=TRUE,INDEX(Sheet2!$H$2:'Sheet2'!$H$45,MATCH(AW97,Sheet2!$G$2:'Sheet2'!$G$45,0)),0)))+IF($BC$1=TRUE,2,0)</f>
        <v>8</v>
      </c>
      <c r="S97" s="8">
        <f t="shared" si="166"/>
        <v>11.5</v>
      </c>
      <c r="T97" s="8">
        <f t="shared" si="167"/>
        <v>14.5</v>
      </c>
      <c r="U97" s="26">
        <f t="shared" si="168"/>
        <v>17.5</v>
      </c>
      <c r="V97" s="8">
        <f>AX97+IF($F97="범선",IF($BE$1=TRUE,INDEX(Sheet2!$H$2:'Sheet2'!$H$45,MATCH(AX97,Sheet2!$G$2:'Sheet2'!$G$45,0),0)),IF($BF$1=TRUE,INDEX(Sheet2!$I$2:'Sheet2'!$I$45,MATCH(AX97,Sheet2!$G$2:'Sheet2'!$G$45,0)),IF($BG$1=TRUE,INDEX(Sheet2!$H$2:'Sheet2'!$H$45,MATCH(AX97,Sheet2!$G$2:'Sheet2'!$G$45,0)),0)))+IF($BC$1=TRUE,2,0)</f>
        <v>12</v>
      </c>
      <c r="W97" s="8">
        <f t="shared" si="169"/>
        <v>15.5</v>
      </c>
      <c r="X97" s="8">
        <f t="shared" si="170"/>
        <v>18.5</v>
      </c>
      <c r="Y97" s="26">
        <f t="shared" si="171"/>
        <v>21.5</v>
      </c>
      <c r="Z97" s="8">
        <f>AY97+IF($F97="범선",IF($BE$1=TRUE,INDEX(Sheet2!$H$2:'Sheet2'!$H$45,MATCH(AY97,Sheet2!$G$2:'Sheet2'!$G$45,0),0)),IF($BF$1=TRUE,INDEX(Sheet2!$I$2:'Sheet2'!$I$45,MATCH(AY97,Sheet2!$G$2:'Sheet2'!$G$45,0)),IF($BG$1=TRUE,INDEX(Sheet2!$H$2:'Sheet2'!$H$45,MATCH(AY97,Sheet2!$G$2:'Sheet2'!$G$45,0)),0)))+IF($BC$1=TRUE,2,0)</f>
        <v>16</v>
      </c>
      <c r="AA97" s="8">
        <f t="shared" si="172"/>
        <v>19.5</v>
      </c>
      <c r="AB97" s="8">
        <f t="shared" si="173"/>
        <v>22.5</v>
      </c>
      <c r="AC97" s="26">
        <f t="shared" si="174"/>
        <v>25.5</v>
      </c>
      <c r="AD97" s="8">
        <f>AZ97+IF($F97="범선",IF($BE$1=TRUE,INDEX(Sheet2!$H$2:'Sheet2'!$H$45,MATCH(AZ97,Sheet2!$G$2:'Sheet2'!$G$45,0),0)),IF($BF$1=TRUE,INDEX(Sheet2!$I$2:'Sheet2'!$I$45,MATCH(AZ97,Sheet2!$G$2:'Sheet2'!$G$45,0)),IF($BG$1=TRUE,INDEX(Sheet2!$H$2:'Sheet2'!$H$45,MATCH(AZ97,Sheet2!$G$2:'Sheet2'!$G$45,0)),0)))+IF($BC$1=TRUE,2,0)</f>
        <v>19</v>
      </c>
      <c r="AE97" s="8">
        <f t="shared" si="175"/>
        <v>22.5</v>
      </c>
      <c r="AF97" s="8">
        <f t="shared" si="176"/>
        <v>25.5</v>
      </c>
      <c r="AG97" s="26">
        <f t="shared" si="177"/>
        <v>28.5</v>
      </c>
      <c r="AH97" s="3"/>
      <c r="AI97" s="40">
        <v>245</v>
      </c>
      <c r="AJ97" s="40">
        <v>230</v>
      </c>
      <c r="AK97" s="40">
        <v>8</v>
      </c>
      <c r="AL97" s="40">
        <v>9</v>
      </c>
      <c r="AM97" s="40">
        <v>48</v>
      </c>
      <c r="AN97" s="40">
        <v>120</v>
      </c>
      <c r="AO97" s="40">
        <v>60</v>
      </c>
      <c r="AP97" s="40">
        <v>85</v>
      </c>
      <c r="AQ97" s="40">
        <v>295</v>
      </c>
      <c r="AR97" s="40">
        <v>3</v>
      </c>
      <c r="AS97" s="6">
        <f t="shared" si="178"/>
        <v>500</v>
      </c>
      <c r="AT97" s="6">
        <f t="shared" si="179"/>
        <v>375</v>
      </c>
      <c r="AU97" s="6">
        <f t="shared" si="180"/>
        <v>625</v>
      </c>
      <c r="AV97" s="6">
        <f t="shared" si="181"/>
        <v>5</v>
      </c>
      <c r="AW97" s="6">
        <f t="shared" si="182"/>
        <v>6</v>
      </c>
      <c r="AX97" s="6">
        <f t="shared" si="183"/>
        <v>10</v>
      </c>
      <c r="AY97" s="6">
        <f t="shared" si="184"/>
        <v>14</v>
      </c>
      <c r="AZ97" s="6">
        <f t="shared" si="185"/>
        <v>17</v>
      </c>
    </row>
    <row r="98" spans="1:52" s="6" customFormat="1" hidden="1">
      <c r="A98" s="35">
        <v>112</v>
      </c>
      <c r="B98" s="2" t="s">
        <v>373</v>
      </c>
      <c r="C98" s="23" t="s">
        <v>370</v>
      </c>
      <c r="D98" s="8" t="s">
        <v>1</v>
      </c>
      <c r="E98" s="3" t="s">
        <v>70</v>
      </c>
      <c r="F98" s="8" t="s">
        <v>303</v>
      </c>
      <c r="G98" s="26" t="s">
        <v>12</v>
      </c>
      <c r="H98" s="6">
        <f>ROUNDDOWN(AI98*1.05,0)+INDEX(Sheet2!$B$2:'Sheet2'!$B$5,MATCH(G98,Sheet2!$A$2:'Sheet2'!$A$5,0),0)+34*AR98-ROUNDUP(IF($BA$1=TRUE,AT98,AU98)/10,0)</f>
        <v>477</v>
      </c>
      <c r="I98" s="6">
        <f>ROUNDDOWN(AJ98*1.05,0)+INDEX(Sheet2!$B$2:'Sheet2'!$B$5,MATCH(G98,Sheet2!$A$2:'Sheet2'!$A$5,0),0)+34*AR98-ROUNDUP(IF($BA$1=TRUE,AT98,AU98)/10,0)</f>
        <v>445</v>
      </c>
      <c r="J98" s="45">
        <f t="shared" si="161"/>
        <v>922</v>
      </c>
      <c r="K98" s="41">
        <f>AU98-ROUNDDOWN(AP98/2,0)-ROUNDDOWN(MAX(AO98*1.2,AN98*0.5),0)+INDEX(Sheet2!$C$2:'Sheet2'!$C$5,MATCH(G98,Sheet2!$A$2:'Sheet2'!$A$5,0),0)</f>
        <v>560</v>
      </c>
      <c r="L98" s="23">
        <f t="shared" si="162"/>
        <v>261</v>
      </c>
      <c r="N98" s="27">
        <f>AV98+IF($F98="범선",IF($BE$1=TRUE,INDEX(Sheet2!$H$2:'Sheet2'!$H$45,MATCH(AV98,Sheet2!$G$2:'Sheet2'!$G$45,0),0)),IF($BF$1=TRUE,INDEX(Sheet2!$I$2:'Sheet2'!$I$45,MATCH(AV98,Sheet2!$G$2:'Sheet2'!$G$45,0)),IF($BG$1=TRUE,INDEX(Sheet2!$H$2:'Sheet2'!$H$45,MATCH(AV98,Sheet2!$G$2:'Sheet2'!$G$45,0)),0)))+IF($BC$1=TRUE,2,0)</f>
        <v>7</v>
      </c>
      <c r="O98" s="8">
        <f t="shared" si="163"/>
        <v>10</v>
      </c>
      <c r="P98" s="8">
        <f t="shared" si="164"/>
        <v>13</v>
      </c>
      <c r="Q98" s="26">
        <f t="shared" si="165"/>
        <v>16</v>
      </c>
      <c r="R98" s="8">
        <f>AW98+IF($F98="범선",IF($BE$1=TRUE,INDEX(Sheet2!$H$2:'Sheet2'!$H$45,MATCH(AW98,Sheet2!$G$2:'Sheet2'!$G$45,0),0)),IF($BF$1=TRUE,INDEX(Sheet2!$I$2:'Sheet2'!$I$45,MATCH(AW98,Sheet2!$G$2:'Sheet2'!$G$45,0)),IF($BG$1=TRUE,INDEX(Sheet2!$H$2:'Sheet2'!$H$45,MATCH(AW98,Sheet2!$G$2:'Sheet2'!$G$45,0)),0)))+IF($BC$1=TRUE,2,0)</f>
        <v>8</v>
      </c>
      <c r="S98" s="8">
        <f t="shared" si="166"/>
        <v>11.5</v>
      </c>
      <c r="T98" s="8">
        <f t="shared" si="167"/>
        <v>14.5</v>
      </c>
      <c r="U98" s="26">
        <f t="shared" si="168"/>
        <v>17.5</v>
      </c>
      <c r="V98" s="8">
        <f>AX98+IF($F98="범선",IF($BE$1=TRUE,INDEX(Sheet2!$H$2:'Sheet2'!$H$45,MATCH(AX98,Sheet2!$G$2:'Sheet2'!$G$45,0),0)),IF($BF$1=TRUE,INDEX(Sheet2!$I$2:'Sheet2'!$I$45,MATCH(AX98,Sheet2!$G$2:'Sheet2'!$G$45,0)),IF($BG$1=TRUE,INDEX(Sheet2!$H$2:'Sheet2'!$H$45,MATCH(AX98,Sheet2!$G$2:'Sheet2'!$G$45,0)),0)))+IF($BC$1=TRUE,2,0)</f>
        <v>12</v>
      </c>
      <c r="W98" s="8">
        <f t="shared" si="169"/>
        <v>15.5</v>
      </c>
      <c r="X98" s="8">
        <f t="shared" si="170"/>
        <v>18.5</v>
      </c>
      <c r="Y98" s="26">
        <f t="shared" si="171"/>
        <v>21.5</v>
      </c>
      <c r="Z98" s="8">
        <f>AY98+IF($F98="범선",IF($BE$1=TRUE,INDEX(Sheet2!$H$2:'Sheet2'!$H$45,MATCH(AY98,Sheet2!$G$2:'Sheet2'!$G$45,0),0)),IF($BF$1=TRUE,INDEX(Sheet2!$I$2:'Sheet2'!$I$45,MATCH(AY98,Sheet2!$G$2:'Sheet2'!$G$45,0)),IF($BG$1=TRUE,INDEX(Sheet2!$H$2:'Sheet2'!$H$45,MATCH(AY98,Sheet2!$G$2:'Sheet2'!$G$45,0)),0)))+IF($BC$1=TRUE,2,0)</f>
        <v>16</v>
      </c>
      <c r="AA98" s="8">
        <f t="shared" si="172"/>
        <v>19.5</v>
      </c>
      <c r="AB98" s="8">
        <f t="shared" si="173"/>
        <v>22.5</v>
      </c>
      <c r="AC98" s="26">
        <f t="shared" si="174"/>
        <v>25.5</v>
      </c>
      <c r="AD98" s="8">
        <f>AZ98+IF($F98="범선",IF($BE$1=TRUE,INDEX(Sheet2!$H$2:'Sheet2'!$H$45,MATCH(AZ98,Sheet2!$G$2:'Sheet2'!$G$45,0),0)),IF($BF$1=TRUE,INDEX(Sheet2!$I$2:'Sheet2'!$I$45,MATCH(AZ98,Sheet2!$G$2:'Sheet2'!$G$45,0)),IF($BG$1=TRUE,INDEX(Sheet2!$H$2:'Sheet2'!$H$45,MATCH(AZ98,Sheet2!$G$2:'Sheet2'!$G$45,0)),0)))+IF($BC$1=TRUE,2,0)</f>
        <v>19</v>
      </c>
      <c r="AE98" s="8">
        <f t="shared" si="175"/>
        <v>22.5</v>
      </c>
      <c r="AF98" s="8">
        <f t="shared" si="176"/>
        <v>25.5</v>
      </c>
      <c r="AG98" s="26">
        <f t="shared" si="177"/>
        <v>28.5</v>
      </c>
      <c r="AH98" s="3"/>
      <c r="AI98" s="40">
        <v>260</v>
      </c>
      <c r="AJ98" s="40">
        <v>230</v>
      </c>
      <c r="AK98" s="40">
        <v>10</v>
      </c>
      <c r="AL98" s="40">
        <v>12</v>
      </c>
      <c r="AM98" s="40">
        <v>48</v>
      </c>
      <c r="AN98" s="40">
        <v>116</v>
      </c>
      <c r="AO98" s="40">
        <v>60</v>
      </c>
      <c r="AP98" s="40">
        <v>85</v>
      </c>
      <c r="AQ98" s="40">
        <v>299</v>
      </c>
      <c r="AR98" s="40">
        <v>3</v>
      </c>
      <c r="AS98" s="6">
        <f t="shared" si="178"/>
        <v>500</v>
      </c>
      <c r="AT98" s="6">
        <f t="shared" si="179"/>
        <v>375</v>
      </c>
      <c r="AU98" s="6">
        <f t="shared" si="180"/>
        <v>625</v>
      </c>
      <c r="AV98" s="6">
        <f t="shared" si="181"/>
        <v>5</v>
      </c>
      <c r="AW98" s="6">
        <f t="shared" si="182"/>
        <v>6</v>
      </c>
      <c r="AX98" s="6">
        <f t="shared" si="183"/>
        <v>10</v>
      </c>
      <c r="AY98" s="6">
        <f t="shared" si="184"/>
        <v>14</v>
      </c>
      <c r="AZ98" s="6">
        <f t="shared" si="185"/>
        <v>17</v>
      </c>
    </row>
    <row r="99" spans="1:52" s="6" customFormat="1" hidden="1">
      <c r="A99" s="35">
        <v>113</v>
      </c>
      <c r="B99" s="2"/>
      <c r="C99" s="23" t="s">
        <v>370</v>
      </c>
      <c r="D99" s="8" t="s">
        <v>43</v>
      </c>
      <c r="E99" s="3" t="s">
        <v>365</v>
      </c>
      <c r="F99" s="8" t="s">
        <v>303</v>
      </c>
      <c r="G99" s="26" t="s">
        <v>12</v>
      </c>
      <c r="H99" s="6">
        <f>ROUNDDOWN(AI99*1.05,0)+INDEX(Sheet2!$B$2:'Sheet2'!$B$5,MATCH(G99,Sheet2!$A$2:'Sheet2'!$A$5,0),0)+34*AR99-ROUNDUP(IF($BA$1=TRUE,AT99,AU99)/10,0)</f>
        <v>446</v>
      </c>
      <c r="I99" s="6">
        <f>ROUNDDOWN(AJ99*1.05,0)+INDEX(Sheet2!$B$2:'Sheet2'!$B$5,MATCH(G99,Sheet2!$A$2:'Sheet2'!$A$5,0),0)+34*AR99-ROUNDUP(IF($BA$1=TRUE,AT99,AU99)/10,0)</f>
        <v>430</v>
      </c>
      <c r="J99" s="45">
        <f t="shared" si="161"/>
        <v>876</v>
      </c>
      <c r="K99" s="41">
        <f>AU99-ROUNDDOWN(AP99/2,0)-ROUNDDOWN(MAX(AO99*1.2,AN99*0.5),0)+INDEX(Sheet2!$C$2:'Sheet2'!$C$5,MATCH(G99,Sheet2!$A$2:'Sheet2'!$A$5,0),0)</f>
        <v>810</v>
      </c>
      <c r="L99" s="23">
        <f t="shared" si="162"/>
        <v>411</v>
      </c>
      <c r="N99" s="27">
        <f>AV99+IF($F99="범선",IF($BE$1=TRUE,INDEX(Sheet2!$H$2:'Sheet2'!$H$45,MATCH(AV99,Sheet2!$G$2:'Sheet2'!$G$45,0),0)),IF($BF$1=TRUE,INDEX(Sheet2!$I$2:'Sheet2'!$I$45,MATCH(AV99,Sheet2!$G$2:'Sheet2'!$G$45,0)),IF($BG$1=TRUE,INDEX(Sheet2!$H$2:'Sheet2'!$H$45,MATCH(AV99,Sheet2!$G$2:'Sheet2'!$G$45,0)),0)))+IF($BC$1=TRUE,2,0)</f>
        <v>5</v>
      </c>
      <c r="O99" s="8">
        <f t="shared" si="163"/>
        <v>8</v>
      </c>
      <c r="P99" s="8">
        <f t="shared" si="164"/>
        <v>11</v>
      </c>
      <c r="Q99" s="26">
        <f t="shared" si="165"/>
        <v>14</v>
      </c>
      <c r="R99" s="8">
        <f>AW99+IF($F99="범선",IF($BE$1=TRUE,INDEX(Sheet2!$H$2:'Sheet2'!$H$45,MATCH(AW99,Sheet2!$G$2:'Sheet2'!$G$45,0),0)),IF($BF$1=TRUE,INDEX(Sheet2!$I$2:'Sheet2'!$I$45,MATCH(AW99,Sheet2!$G$2:'Sheet2'!$G$45,0)),IF($BG$1=TRUE,INDEX(Sheet2!$H$2:'Sheet2'!$H$45,MATCH(AW99,Sheet2!$G$2:'Sheet2'!$G$45,0)),0)))+IF($BC$1=TRUE,2,0)</f>
        <v>6</v>
      </c>
      <c r="S99" s="8">
        <f t="shared" si="166"/>
        <v>9.5</v>
      </c>
      <c r="T99" s="8">
        <f t="shared" si="167"/>
        <v>12.5</v>
      </c>
      <c r="U99" s="26">
        <f t="shared" si="168"/>
        <v>15.5</v>
      </c>
      <c r="V99" s="8">
        <f>AX99+IF($F99="범선",IF($BE$1=TRUE,INDEX(Sheet2!$H$2:'Sheet2'!$H$45,MATCH(AX99,Sheet2!$G$2:'Sheet2'!$G$45,0),0)),IF($BF$1=TRUE,INDEX(Sheet2!$I$2:'Sheet2'!$I$45,MATCH(AX99,Sheet2!$G$2:'Sheet2'!$G$45,0)),IF($BG$1=TRUE,INDEX(Sheet2!$H$2:'Sheet2'!$H$45,MATCH(AX99,Sheet2!$G$2:'Sheet2'!$G$45,0)),0)))+IF($BC$1=TRUE,2,0)</f>
        <v>10</v>
      </c>
      <c r="W99" s="8">
        <f t="shared" si="169"/>
        <v>13.5</v>
      </c>
      <c r="X99" s="8">
        <f t="shared" si="170"/>
        <v>16.5</v>
      </c>
      <c r="Y99" s="26">
        <f t="shared" si="171"/>
        <v>19.5</v>
      </c>
      <c r="Z99" s="8">
        <f>AY99+IF($F99="범선",IF($BE$1=TRUE,INDEX(Sheet2!$H$2:'Sheet2'!$H$45,MATCH(AY99,Sheet2!$G$2:'Sheet2'!$G$45,0),0)),IF($BF$1=TRUE,INDEX(Sheet2!$I$2:'Sheet2'!$I$45,MATCH(AY99,Sheet2!$G$2:'Sheet2'!$G$45,0)),IF($BG$1=TRUE,INDEX(Sheet2!$H$2:'Sheet2'!$H$45,MATCH(AY99,Sheet2!$G$2:'Sheet2'!$G$45,0)),0)))+IF($BC$1=TRUE,2,0)</f>
        <v>14</v>
      </c>
      <c r="AA99" s="8">
        <f t="shared" si="172"/>
        <v>17.5</v>
      </c>
      <c r="AB99" s="8">
        <f t="shared" si="173"/>
        <v>20.5</v>
      </c>
      <c r="AC99" s="26">
        <f t="shared" si="174"/>
        <v>23.5</v>
      </c>
      <c r="AD99" s="8">
        <f>AZ99+IF($F99="범선",IF($BE$1=TRUE,INDEX(Sheet2!$H$2:'Sheet2'!$H$45,MATCH(AZ99,Sheet2!$G$2:'Sheet2'!$G$45,0),0)),IF($BF$1=TRUE,INDEX(Sheet2!$I$2:'Sheet2'!$I$45,MATCH(AZ99,Sheet2!$G$2:'Sheet2'!$G$45,0)),IF($BG$1=TRUE,INDEX(Sheet2!$H$2:'Sheet2'!$H$45,MATCH(AZ99,Sheet2!$G$2:'Sheet2'!$G$45,0)),0)))+IF($BC$1=TRUE,2,0)</f>
        <v>17</v>
      </c>
      <c r="AE99" s="8">
        <f t="shared" si="175"/>
        <v>20.5</v>
      </c>
      <c r="AF99" s="8">
        <f t="shared" si="176"/>
        <v>23.5</v>
      </c>
      <c r="AG99" s="26">
        <f t="shared" si="177"/>
        <v>26.5</v>
      </c>
      <c r="AH99" s="3"/>
      <c r="AI99" s="40">
        <v>245</v>
      </c>
      <c r="AJ99" s="40">
        <v>230</v>
      </c>
      <c r="AK99" s="40">
        <v>8</v>
      </c>
      <c r="AL99" s="40">
        <v>9</v>
      </c>
      <c r="AM99" s="40">
        <v>48</v>
      </c>
      <c r="AN99" s="40">
        <v>116</v>
      </c>
      <c r="AO99" s="40">
        <v>60</v>
      </c>
      <c r="AP99" s="40">
        <v>85</v>
      </c>
      <c r="AQ99" s="40">
        <v>499</v>
      </c>
      <c r="AR99" s="40">
        <v>3</v>
      </c>
      <c r="AS99" s="6">
        <f t="shared" si="178"/>
        <v>700</v>
      </c>
      <c r="AT99" s="6">
        <f t="shared" si="179"/>
        <v>525</v>
      </c>
      <c r="AU99" s="6">
        <f t="shared" si="180"/>
        <v>875</v>
      </c>
      <c r="AV99" s="6">
        <f t="shared" si="181"/>
        <v>3</v>
      </c>
      <c r="AW99" s="6">
        <f t="shared" si="182"/>
        <v>4</v>
      </c>
      <c r="AX99" s="6">
        <f t="shared" si="183"/>
        <v>8</v>
      </c>
      <c r="AY99" s="6">
        <f t="shared" si="184"/>
        <v>12</v>
      </c>
      <c r="AZ99" s="6">
        <f t="shared" si="185"/>
        <v>15</v>
      </c>
    </row>
    <row r="100" spans="1:52" s="6" customFormat="1" hidden="1">
      <c r="A100" s="35">
        <v>114</v>
      </c>
      <c r="B100" s="2" t="s">
        <v>371</v>
      </c>
      <c r="C100" s="23" t="s">
        <v>370</v>
      </c>
      <c r="D100" s="8" t="s">
        <v>1</v>
      </c>
      <c r="E100" s="3" t="s">
        <v>70</v>
      </c>
      <c r="F100" s="8" t="s">
        <v>303</v>
      </c>
      <c r="G100" s="26" t="s">
        <v>12</v>
      </c>
      <c r="H100" s="6">
        <f>ROUNDDOWN(AI100*1.05,0)+INDEX(Sheet2!$B$2:'Sheet2'!$B$5,MATCH(G100,Sheet2!$A$2:'Sheet2'!$A$5,0),0)+34*AR100-ROUNDUP(IF($BA$1=TRUE,AT100,AU100)/10,0)</f>
        <v>442</v>
      </c>
      <c r="I100" s="6">
        <f>ROUNDDOWN(AJ100*1.05,0)+INDEX(Sheet2!$B$2:'Sheet2'!$B$5,MATCH(G100,Sheet2!$A$2:'Sheet2'!$A$5,0),0)+34*AR100-ROUNDUP(IF($BA$1=TRUE,AT100,AU100)/10,0)</f>
        <v>426</v>
      </c>
      <c r="J100" s="45">
        <f t="shared" si="161"/>
        <v>868</v>
      </c>
      <c r="K100" s="41">
        <f>AU100-ROUNDDOWN(AP100/2,0)-ROUNDDOWN(MAX(AO100*1.2,AN100*0.5),0)+INDEX(Sheet2!$C$2:'Sheet2'!$C$5,MATCH(G100,Sheet2!$A$2:'Sheet2'!$A$5,0),0)</f>
        <v>872</v>
      </c>
      <c r="L100" s="23">
        <f t="shared" si="162"/>
        <v>448</v>
      </c>
      <c r="N100" s="27">
        <f>AV100+IF($F100="범선",IF($BE$1=TRUE,INDEX(Sheet2!$H$2:'Sheet2'!$H$45,MATCH(AV100,Sheet2!$G$2:'Sheet2'!$G$45,0),0)),IF($BF$1=TRUE,INDEX(Sheet2!$I$2:'Sheet2'!$I$45,MATCH(AV100,Sheet2!$G$2:'Sheet2'!$G$45,0)),IF($BG$1=TRUE,INDEX(Sheet2!$H$2:'Sheet2'!$H$45,MATCH(AV100,Sheet2!$G$2:'Sheet2'!$G$45,0)),0)))+IF($BC$1=TRUE,2,0)</f>
        <v>5</v>
      </c>
      <c r="O100" s="8">
        <f t="shared" si="163"/>
        <v>8</v>
      </c>
      <c r="P100" s="8">
        <f t="shared" si="164"/>
        <v>11</v>
      </c>
      <c r="Q100" s="26">
        <f t="shared" si="165"/>
        <v>14</v>
      </c>
      <c r="R100" s="8">
        <f>AW100+IF($F100="범선",IF($BE$1=TRUE,INDEX(Sheet2!$H$2:'Sheet2'!$H$45,MATCH(AW100,Sheet2!$G$2:'Sheet2'!$G$45,0),0)),IF($BF$1=TRUE,INDEX(Sheet2!$I$2:'Sheet2'!$I$45,MATCH(AW100,Sheet2!$G$2:'Sheet2'!$G$45,0)),IF($BG$1=TRUE,INDEX(Sheet2!$H$2:'Sheet2'!$H$45,MATCH(AW100,Sheet2!$G$2:'Sheet2'!$G$45,0)),0)))+IF($BC$1=TRUE,2,0)</f>
        <v>6</v>
      </c>
      <c r="S100" s="8">
        <f t="shared" si="166"/>
        <v>9.5</v>
      </c>
      <c r="T100" s="8">
        <f t="shared" si="167"/>
        <v>12.5</v>
      </c>
      <c r="U100" s="26">
        <f t="shared" si="168"/>
        <v>15.5</v>
      </c>
      <c r="V100" s="8">
        <f>AX100+IF($F100="범선",IF($BE$1=TRUE,INDEX(Sheet2!$H$2:'Sheet2'!$H$45,MATCH(AX100,Sheet2!$G$2:'Sheet2'!$G$45,0),0)),IF($BF$1=TRUE,INDEX(Sheet2!$I$2:'Sheet2'!$I$45,MATCH(AX100,Sheet2!$G$2:'Sheet2'!$G$45,0)),IF($BG$1=TRUE,INDEX(Sheet2!$H$2:'Sheet2'!$H$45,MATCH(AX100,Sheet2!$G$2:'Sheet2'!$G$45,0)),0)))+IF($BC$1=TRUE,2,0)</f>
        <v>10</v>
      </c>
      <c r="W100" s="8">
        <f t="shared" si="169"/>
        <v>13.5</v>
      </c>
      <c r="X100" s="8">
        <f t="shared" si="170"/>
        <v>16.5</v>
      </c>
      <c r="Y100" s="26">
        <f t="shared" si="171"/>
        <v>19.5</v>
      </c>
      <c r="Z100" s="8">
        <f>AY100+IF($F100="범선",IF($BE$1=TRUE,INDEX(Sheet2!$H$2:'Sheet2'!$H$45,MATCH(AY100,Sheet2!$G$2:'Sheet2'!$G$45,0),0)),IF($BF$1=TRUE,INDEX(Sheet2!$I$2:'Sheet2'!$I$45,MATCH(AY100,Sheet2!$G$2:'Sheet2'!$G$45,0)),IF($BG$1=TRUE,INDEX(Sheet2!$H$2:'Sheet2'!$H$45,MATCH(AY100,Sheet2!$G$2:'Sheet2'!$G$45,0)),0)))+IF($BC$1=TRUE,2,0)</f>
        <v>14</v>
      </c>
      <c r="AA100" s="8">
        <f t="shared" si="172"/>
        <v>17.5</v>
      </c>
      <c r="AB100" s="8">
        <f t="shared" si="173"/>
        <v>20.5</v>
      </c>
      <c r="AC100" s="26">
        <f t="shared" si="174"/>
        <v>23.5</v>
      </c>
      <c r="AD100" s="8">
        <f>AZ100+IF($F100="범선",IF($BE$1=TRUE,INDEX(Sheet2!$H$2:'Sheet2'!$H$45,MATCH(AZ100,Sheet2!$G$2:'Sheet2'!$G$45,0),0)),IF($BF$1=TRUE,INDEX(Sheet2!$I$2:'Sheet2'!$I$45,MATCH(AZ100,Sheet2!$G$2:'Sheet2'!$G$45,0)),IF($BG$1=TRUE,INDEX(Sheet2!$H$2:'Sheet2'!$H$45,MATCH(AZ100,Sheet2!$G$2:'Sheet2'!$G$45,0)),0)))+IF($BC$1=TRUE,2,0)</f>
        <v>17</v>
      </c>
      <c r="AE100" s="8">
        <f t="shared" si="175"/>
        <v>20.5</v>
      </c>
      <c r="AF100" s="8">
        <f t="shared" si="176"/>
        <v>23.5</v>
      </c>
      <c r="AG100" s="26">
        <f t="shared" si="177"/>
        <v>26.5</v>
      </c>
      <c r="AH100" s="3"/>
      <c r="AI100" s="40">
        <v>245</v>
      </c>
      <c r="AJ100" s="40">
        <v>230</v>
      </c>
      <c r="AK100" s="40">
        <v>8</v>
      </c>
      <c r="AL100" s="40">
        <v>9</v>
      </c>
      <c r="AM100" s="40">
        <v>48</v>
      </c>
      <c r="AN100" s="40">
        <v>116</v>
      </c>
      <c r="AO100" s="40">
        <v>60</v>
      </c>
      <c r="AP100" s="40">
        <v>85</v>
      </c>
      <c r="AQ100" s="40">
        <v>549</v>
      </c>
      <c r="AR100" s="40">
        <v>3</v>
      </c>
      <c r="AS100" s="40">
        <f t="shared" si="178"/>
        <v>750</v>
      </c>
      <c r="AT100" s="40">
        <f t="shared" si="179"/>
        <v>562</v>
      </c>
      <c r="AU100" s="40">
        <f t="shared" si="180"/>
        <v>937</v>
      </c>
      <c r="AV100" s="6">
        <f t="shared" si="181"/>
        <v>3</v>
      </c>
      <c r="AW100" s="6">
        <f t="shared" si="182"/>
        <v>4</v>
      </c>
      <c r="AX100" s="6">
        <f t="shared" si="183"/>
        <v>8</v>
      </c>
      <c r="AY100" s="6">
        <f t="shared" si="184"/>
        <v>12</v>
      </c>
      <c r="AZ100" s="6">
        <f t="shared" si="185"/>
        <v>15</v>
      </c>
    </row>
    <row r="101" spans="1:52" s="6" customFormat="1" hidden="1">
      <c r="A101" s="35">
        <v>115</v>
      </c>
      <c r="B101" s="7" t="s">
        <v>187</v>
      </c>
      <c r="C101" s="23" t="s">
        <v>185</v>
      </c>
      <c r="D101" s="8" t="s">
        <v>1</v>
      </c>
      <c r="E101" s="8" t="s">
        <v>189</v>
      </c>
      <c r="F101" s="9" t="s">
        <v>69</v>
      </c>
      <c r="G101" s="26" t="s">
        <v>10</v>
      </c>
      <c r="H101" s="6">
        <f>ROUNDDOWN(AI101*1.05,0)+INDEX(Sheet2!$B$2:'Sheet2'!$B$5,MATCH(G101,Sheet2!$A$2:'Sheet2'!$A$5,0),0)+34*AR101-ROUNDUP(IF($BA$1=TRUE,AT101,AU101)/10,0)</f>
        <v>449</v>
      </c>
      <c r="I101" s="6">
        <f>ROUNDDOWN(AJ101*1.05,0)+INDEX(Sheet2!$B$2:'Sheet2'!$B$5,MATCH(G101,Sheet2!$A$2:'Sheet2'!$A$5,0),0)+34*AR101-ROUNDUP(IF($BA$1=TRUE,AT101,AU101)/10,0)</f>
        <v>454</v>
      </c>
      <c r="J101" s="45">
        <f t="shared" si="161"/>
        <v>903</v>
      </c>
      <c r="K101" s="41">
        <f>AU101-ROUNDDOWN(AP101/2,0)-ROUNDDOWN(MAX(AO101*1.2,AN101*0.5),0)+INDEX(Sheet2!$C$2:'Sheet2'!$C$5,MATCH(G101,Sheet2!$A$2:'Sheet2'!$A$5,0),0)</f>
        <v>1151</v>
      </c>
      <c r="L101" s="23">
        <f t="shared" si="162"/>
        <v>630</v>
      </c>
      <c r="N101" s="27">
        <f>AV101+IF($F101="범선",IF($BE$1=TRUE,INDEX(Sheet2!$H$2:'Sheet2'!$H$45,MATCH(AV101,Sheet2!$G$2:'Sheet2'!$G$45,0),0)),IF($BF$1=TRUE,INDEX(Sheet2!$I$2:'Sheet2'!$I$45,MATCH(AV101,Sheet2!$G$2:'Sheet2'!$G$45,0)),IF($BG$1=TRUE,INDEX(Sheet2!$H$2:'Sheet2'!$H$45,MATCH(AV101,Sheet2!$G$2:'Sheet2'!$G$45,0)),0)))+IF($BC$1=TRUE,2,0)</f>
        <v>2</v>
      </c>
      <c r="O101" s="8">
        <f t="shared" si="163"/>
        <v>5</v>
      </c>
      <c r="P101" s="8">
        <f t="shared" si="164"/>
        <v>8</v>
      </c>
      <c r="Q101" s="26">
        <f t="shared" si="165"/>
        <v>11</v>
      </c>
      <c r="R101" s="8">
        <f>AW101+IF($F101="범선",IF($BE$1=TRUE,INDEX(Sheet2!$H$2:'Sheet2'!$H$45,MATCH(AW101,Sheet2!$G$2:'Sheet2'!$G$45,0),0)),IF($BF$1=TRUE,INDEX(Sheet2!$I$2:'Sheet2'!$I$45,MATCH(AW101,Sheet2!$G$2:'Sheet2'!$G$45,0)),IF($BG$1=TRUE,INDEX(Sheet2!$H$2:'Sheet2'!$H$45,MATCH(AW101,Sheet2!$G$2:'Sheet2'!$G$45,0)),0)))+IF($BC$1=TRUE,2,0)</f>
        <v>3</v>
      </c>
      <c r="S101" s="8">
        <f t="shared" si="166"/>
        <v>6.5</v>
      </c>
      <c r="T101" s="8">
        <f t="shared" si="167"/>
        <v>9.5</v>
      </c>
      <c r="U101" s="26">
        <f t="shared" si="168"/>
        <v>12.5</v>
      </c>
      <c r="V101" s="8">
        <f>AX101+IF($F101="범선",IF($BE$1=TRUE,INDEX(Sheet2!$H$2:'Sheet2'!$H$45,MATCH(AX101,Sheet2!$G$2:'Sheet2'!$G$45,0),0)),IF($BF$1=TRUE,INDEX(Sheet2!$I$2:'Sheet2'!$I$45,MATCH(AX101,Sheet2!$G$2:'Sheet2'!$G$45,0)),IF($BG$1=TRUE,INDEX(Sheet2!$H$2:'Sheet2'!$H$45,MATCH(AX101,Sheet2!$G$2:'Sheet2'!$G$45,0)),0)))+IF($BC$1=TRUE,2,0)</f>
        <v>6</v>
      </c>
      <c r="W101" s="8">
        <f t="shared" si="169"/>
        <v>9.5</v>
      </c>
      <c r="X101" s="8">
        <f t="shared" si="170"/>
        <v>12.5</v>
      </c>
      <c r="Y101" s="26">
        <f t="shared" si="171"/>
        <v>15.5</v>
      </c>
      <c r="Z101" s="8">
        <f>AY101+IF($F101="범선",IF($BE$1=TRUE,INDEX(Sheet2!$H$2:'Sheet2'!$H$45,MATCH(AY101,Sheet2!$G$2:'Sheet2'!$G$45,0),0)),IF($BF$1=TRUE,INDEX(Sheet2!$I$2:'Sheet2'!$I$45,MATCH(AY101,Sheet2!$G$2:'Sheet2'!$G$45,0)),IF($BG$1=TRUE,INDEX(Sheet2!$H$2:'Sheet2'!$H$45,MATCH(AY101,Sheet2!$G$2:'Sheet2'!$G$45,0)),0)))+IF($BC$1=TRUE,2,0)</f>
        <v>10</v>
      </c>
      <c r="AA101" s="8">
        <f t="shared" si="172"/>
        <v>13.5</v>
      </c>
      <c r="AB101" s="8">
        <f t="shared" si="173"/>
        <v>16.5</v>
      </c>
      <c r="AC101" s="26">
        <f t="shared" si="174"/>
        <v>19.5</v>
      </c>
      <c r="AD101" s="8">
        <f>AZ101+IF($F101="범선",IF($BE$1=TRUE,INDEX(Sheet2!$H$2:'Sheet2'!$H$45,MATCH(AZ101,Sheet2!$G$2:'Sheet2'!$G$45,0),0)),IF($BF$1=TRUE,INDEX(Sheet2!$I$2:'Sheet2'!$I$45,MATCH(AZ101,Sheet2!$G$2:'Sheet2'!$G$45,0)),IF($BG$1=TRUE,INDEX(Sheet2!$H$2:'Sheet2'!$H$45,MATCH(AZ101,Sheet2!$G$2:'Sheet2'!$G$45,0)),0)))+IF($BC$1=TRUE,2,0)</f>
        <v>14</v>
      </c>
      <c r="AE101" s="8">
        <f t="shared" si="175"/>
        <v>17.5</v>
      </c>
      <c r="AF101" s="8">
        <f t="shared" si="176"/>
        <v>20.5</v>
      </c>
      <c r="AG101" s="26">
        <f t="shared" si="177"/>
        <v>23.5</v>
      </c>
      <c r="AH101" s="8"/>
      <c r="AI101" s="6">
        <v>265</v>
      </c>
      <c r="AJ101" s="6">
        <v>270</v>
      </c>
      <c r="AK101" s="6">
        <v>11</v>
      </c>
      <c r="AL101" s="6">
        <v>15</v>
      </c>
      <c r="AM101" s="6">
        <v>40</v>
      </c>
      <c r="AN101" s="6">
        <v>100</v>
      </c>
      <c r="AO101" s="6">
        <v>40</v>
      </c>
      <c r="AP101" s="6">
        <v>50</v>
      </c>
      <c r="AQ101" s="6">
        <v>790</v>
      </c>
      <c r="AR101" s="6">
        <v>3</v>
      </c>
      <c r="AS101" s="6">
        <f t="shared" si="178"/>
        <v>940</v>
      </c>
      <c r="AT101" s="6">
        <f t="shared" si="179"/>
        <v>705</v>
      </c>
      <c r="AU101" s="6">
        <f t="shared" si="180"/>
        <v>1175</v>
      </c>
      <c r="AV101" s="6">
        <f t="shared" si="181"/>
        <v>0</v>
      </c>
      <c r="AW101" s="6">
        <f t="shared" si="182"/>
        <v>1</v>
      </c>
      <c r="AX101" s="6">
        <f t="shared" si="183"/>
        <v>4</v>
      </c>
      <c r="AY101" s="6">
        <f t="shared" si="184"/>
        <v>8</v>
      </c>
      <c r="AZ101" s="6">
        <f t="shared" si="185"/>
        <v>12</v>
      </c>
    </row>
    <row r="102" spans="1:52" s="6" customFormat="1" hidden="1">
      <c r="A102" s="35">
        <v>116</v>
      </c>
      <c r="B102" s="7" t="s">
        <v>188</v>
      </c>
      <c r="C102" s="23" t="s">
        <v>185</v>
      </c>
      <c r="D102" s="8" t="s">
        <v>1</v>
      </c>
      <c r="E102" s="8" t="s">
        <v>0</v>
      </c>
      <c r="F102" s="8" t="s">
        <v>153</v>
      </c>
      <c r="G102" s="26" t="s">
        <v>12</v>
      </c>
      <c r="H102" s="6">
        <f>ROUNDDOWN(AI102*1.05,0)+INDEX(Sheet2!$B$2:'Sheet2'!$B$5,MATCH(G102,Sheet2!$A$2:'Sheet2'!$A$5,0),0)+34*AR102-ROUNDUP(IF($BA$1=TRUE,AT102,AU102)/10,0)</f>
        <v>433</v>
      </c>
      <c r="I102" s="6">
        <f>ROUNDDOWN(AJ102*1.05,0)+INDEX(Sheet2!$B$2:'Sheet2'!$B$5,MATCH(G102,Sheet2!$A$2:'Sheet2'!$A$5,0),0)+34*AR102-ROUNDUP(IF($BA$1=TRUE,AT102,AU102)/10,0)</f>
        <v>454</v>
      </c>
      <c r="J102" s="45">
        <f t="shared" si="161"/>
        <v>887</v>
      </c>
      <c r="K102" s="41">
        <f>AU102-ROUNDDOWN(AP102/2,0)-ROUNDDOWN(MAX(AO102*1.2,AN102*0.5),0)+INDEX(Sheet2!$C$2:'Sheet2'!$C$5,MATCH(G102,Sheet2!$A$2:'Sheet2'!$A$5,0),0)</f>
        <v>1147</v>
      </c>
      <c r="L102" s="23">
        <f t="shared" si="162"/>
        <v>628</v>
      </c>
      <c r="N102" s="27">
        <f>AV102+IF($F102="범선",IF($BE$1=TRUE,INDEX(Sheet2!$H$2:'Sheet2'!$H$45,MATCH(AV102,Sheet2!$G$2:'Sheet2'!$G$45,0),0)),IF($BF$1=TRUE,INDEX(Sheet2!$I$2:'Sheet2'!$I$45,MATCH(AV102,Sheet2!$G$2:'Sheet2'!$G$45,0)),IF($BG$1=TRUE,INDEX(Sheet2!$H$2:'Sheet2'!$H$45,MATCH(AV102,Sheet2!$G$2:'Sheet2'!$G$45,0)),0)))+IF($BC$1=TRUE,2,0)</f>
        <v>2</v>
      </c>
      <c r="O102" s="8">
        <f t="shared" si="163"/>
        <v>5</v>
      </c>
      <c r="P102" s="8">
        <f t="shared" si="164"/>
        <v>8</v>
      </c>
      <c r="Q102" s="26">
        <f t="shared" si="165"/>
        <v>11</v>
      </c>
      <c r="R102" s="8">
        <f>AW102+IF($F102="범선",IF($BE$1=TRUE,INDEX(Sheet2!$H$2:'Sheet2'!$H$45,MATCH(AW102,Sheet2!$G$2:'Sheet2'!$G$45,0),0)),IF($BF$1=TRUE,INDEX(Sheet2!$I$2:'Sheet2'!$I$45,MATCH(AW102,Sheet2!$G$2:'Sheet2'!$G$45,0)),IF($BG$1=TRUE,INDEX(Sheet2!$H$2:'Sheet2'!$H$45,MATCH(AW102,Sheet2!$G$2:'Sheet2'!$G$45,0)),0)))+IF($BC$1=TRUE,2,0)</f>
        <v>3</v>
      </c>
      <c r="S102" s="8">
        <f t="shared" si="166"/>
        <v>6.5</v>
      </c>
      <c r="T102" s="8">
        <f t="shared" si="167"/>
        <v>9.5</v>
      </c>
      <c r="U102" s="26">
        <f t="shared" si="168"/>
        <v>12.5</v>
      </c>
      <c r="V102" s="8">
        <f>AX102+IF($F102="범선",IF($BE$1=TRUE,INDEX(Sheet2!$H$2:'Sheet2'!$H$45,MATCH(AX102,Sheet2!$G$2:'Sheet2'!$G$45,0),0)),IF($BF$1=TRUE,INDEX(Sheet2!$I$2:'Sheet2'!$I$45,MATCH(AX102,Sheet2!$G$2:'Sheet2'!$G$45,0)),IF($BG$1=TRUE,INDEX(Sheet2!$H$2:'Sheet2'!$H$45,MATCH(AX102,Sheet2!$G$2:'Sheet2'!$G$45,0)),0)))+IF($BC$1=TRUE,2,0)</f>
        <v>7</v>
      </c>
      <c r="W102" s="8">
        <f t="shared" si="169"/>
        <v>10.5</v>
      </c>
      <c r="X102" s="8">
        <f t="shared" si="170"/>
        <v>13.5</v>
      </c>
      <c r="Y102" s="26">
        <f t="shared" si="171"/>
        <v>16.5</v>
      </c>
      <c r="Z102" s="8">
        <f>AY102+IF($F102="범선",IF($BE$1=TRUE,INDEX(Sheet2!$H$2:'Sheet2'!$H$45,MATCH(AY102,Sheet2!$G$2:'Sheet2'!$G$45,0),0)),IF($BF$1=TRUE,INDEX(Sheet2!$I$2:'Sheet2'!$I$45,MATCH(AY102,Sheet2!$G$2:'Sheet2'!$G$45,0)),IF($BG$1=TRUE,INDEX(Sheet2!$H$2:'Sheet2'!$H$45,MATCH(AY102,Sheet2!$G$2:'Sheet2'!$G$45,0)),0)))+IF($BC$1=TRUE,2,0)</f>
        <v>10</v>
      </c>
      <c r="AA102" s="8">
        <f t="shared" si="172"/>
        <v>13.5</v>
      </c>
      <c r="AB102" s="8">
        <f t="shared" si="173"/>
        <v>16.5</v>
      </c>
      <c r="AC102" s="26">
        <f t="shared" si="174"/>
        <v>19.5</v>
      </c>
      <c r="AD102" s="8">
        <f>AZ102+IF($F102="범선",IF($BE$1=TRUE,INDEX(Sheet2!$H$2:'Sheet2'!$H$45,MATCH(AZ102,Sheet2!$G$2:'Sheet2'!$G$45,0),0)),IF($BF$1=TRUE,INDEX(Sheet2!$I$2:'Sheet2'!$I$45,MATCH(AZ102,Sheet2!$G$2:'Sheet2'!$G$45,0)),IF($BG$1=TRUE,INDEX(Sheet2!$H$2:'Sheet2'!$H$45,MATCH(AZ102,Sheet2!$G$2:'Sheet2'!$G$45,0)),0)))+IF($BC$1=TRUE,2,0)</f>
        <v>14</v>
      </c>
      <c r="AE102" s="8">
        <f t="shared" si="175"/>
        <v>17.5</v>
      </c>
      <c r="AF102" s="8">
        <f t="shared" si="176"/>
        <v>20.5</v>
      </c>
      <c r="AG102" s="26">
        <f t="shared" si="177"/>
        <v>23.5</v>
      </c>
      <c r="AH102" s="8"/>
      <c r="AI102" s="6">
        <v>250</v>
      </c>
      <c r="AJ102" s="6">
        <v>270</v>
      </c>
      <c r="AK102" s="6">
        <v>10</v>
      </c>
      <c r="AL102" s="6">
        <v>12</v>
      </c>
      <c r="AM102" s="6">
        <v>41</v>
      </c>
      <c r="AN102" s="6">
        <v>100</v>
      </c>
      <c r="AO102" s="6">
        <v>40</v>
      </c>
      <c r="AP102" s="6">
        <v>54</v>
      </c>
      <c r="AQ102" s="6">
        <v>786</v>
      </c>
      <c r="AR102" s="6">
        <v>3</v>
      </c>
      <c r="AS102" s="6">
        <f t="shared" si="178"/>
        <v>940</v>
      </c>
      <c r="AT102" s="6">
        <f t="shared" si="179"/>
        <v>705</v>
      </c>
      <c r="AU102" s="6">
        <f t="shared" si="180"/>
        <v>1175</v>
      </c>
      <c r="AV102" s="6">
        <f t="shared" si="181"/>
        <v>0</v>
      </c>
      <c r="AW102" s="6">
        <f t="shared" si="182"/>
        <v>1</v>
      </c>
      <c r="AX102" s="6">
        <f t="shared" si="183"/>
        <v>5</v>
      </c>
      <c r="AY102" s="6">
        <f t="shared" si="184"/>
        <v>8</v>
      </c>
      <c r="AZ102" s="6">
        <f t="shared" si="185"/>
        <v>12</v>
      </c>
    </row>
    <row r="103" spans="1:52" s="6" customFormat="1" hidden="1">
      <c r="A103" s="35">
        <v>117</v>
      </c>
      <c r="B103" s="7" t="s">
        <v>186</v>
      </c>
      <c r="C103" s="23" t="s">
        <v>185</v>
      </c>
      <c r="D103" s="8" t="s">
        <v>1</v>
      </c>
      <c r="E103" s="8" t="s">
        <v>0</v>
      </c>
      <c r="F103" s="9" t="s">
        <v>69</v>
      </c>
      <c r="G103" s="26" t="s">
        <v>10</v>
      </c>
      <c r="H103" s="6">
        <f>ROUNDDOWN(AI103*1.05,0)+INDEX(Sheet2!$B$2:'Sheet2'!$B$5,MATCH(G103,Sheet2!$A$2:'Sheet2'!$A$5,0),0)+34*AR103-ROUNDUP(IF($BA$1=TRUE,AT103,AU103)/10,0)</f>
        <v>430</v>
      </c>
      <c r="I103" s="6">
        <f>ROUNDDOWN(AJ103*1.05,0)+INDEX(Sheet2!$B$2:'Sheet2'!$B$5,MATCH(G103,Sheet2!$A$2:'Sheet2'!$A$5,0),0)+34*AR103-ROUNDUP(IF($BA$1=TRUE,AT103,AU103)/10,0)</f>
        <v>451</v>
      </c>
      <c r="J103" s="45">
        <f t="shared" si="161"/>
        <v>881</v>
      </c>
      <c r="K103" s="41">
        <f>AU103-ROUNDDOWN(AP103/2,0)-ROUNDDOWN(MAX(AO103*1.2,AN103*0.5),0)+INDEX(Sheet2!$C$2:'Sheet2'!$C$5,MATCH(G103,Sheet2!$A$2:'Sheet2'!$A$5,0),0)</f>
        <v>1201</v>
      </c>
      <c r="L103" s="23">
        <f t="shared" si="162"/>
        <v>660</v>
      </c>
      <c r="N103" s="27">
        <f>AV103+IF($F103="범선",IF($BE$1=TRUE,INDEX(Sheet2!$H$2:'Sheet2'!$H$45,MATCH(AV103,Sheet2!$G$2:'Sheet2'!$G$45,0),0)),IF($BF$1=TRUE,INDEX(Sheet2!$I$2:'Sheet2'!$I$45,MATCH(AV103,Sheet2!$G$2:'Sheet2'!$G$45,0)),IF($BG$1=TRUE,INDEX(Sheet2!$H$2:'Sheet2'!$H$45,MATCH(AV103,Sheet2!$G$2:'Sheet2'!$G$45,0)),0)))+IF($BC$1=TRUE,2,0)</f>
        <v>2</v>
      </c>
      <c r="O103" s="8">
        <f t="shared" si="163"/>
        <v>5</v>
      </c>
      <c r="P103" s="8">
        <f t="shared" si="164"/>
        <v>8</v>
      </c>
      <c r="Q103" s="26">
        <f t="shared" si="165"/>
        <v>11</v>
      </c>
      <c r="R103" s="8">
        <f>AW103+IF($F103="범선",IF($BE$1=TRUE,INDEX(Sheet2!$H$2:'Sheet2'!$H$45,MATCH(AW103,Sheet2!$G$2:'Sheet2'!$G$45,0),0)),IF($BF$1=TRUE,INDEX(Sheet2!$I$2:'Sheet2'!$I$45,MATCH(AW103,Sheet2!$G$2:'Sheet2'!$G$45,0)),IF($BG$1=TRUE,INDEX(Sheet2!$H$2:'Sheet2'!$H$45,MATCH(AW103,Sheet2!$G$2:'Sheet2'!$G$45,0)),0)))+IF($BC$1=TRUE,2,0)</f>
        <v>3</v>
      </c>
      <c r="S103" s="8">
        <f t="shared" si="166"/>
        <v>6.5</v>
      </c>
      <c r="T103" s="8">
        <f t="shared" si="167"/>
        <v>9.5</v>
      </c>
      <c r="U103" s="26">
        <f t="shared" si="168"/>
        <v>12.5</v>
      </c>
      <c r="V103" s="8">
        <f>AX103+IF($F103="범선",IF($BE$1=TRUE,INDEX(Sheet2!$H$2:'Sheet2'!$H$45,MATCH(AX103,Sheet2!$G$2:'Sheet2'!$G$45,0),0)),IF($BF$1=TRUE,INDEX(Sheet2!$I$2:'Sheet2'!$I$45,MATCH(AX103,Sheet2!$G$2:'Sheet2'!$G$45,0)),IF($BG$1=TRUE,INDEX(Sheet2!$H$2:'Sheet2'!$H$45,MATCH(AX103,Sheet2!$G$2:'Sheet2'!$G$45,0)),0)))+IF($BC$1=TRUE,2,0)</f>
        <v>6</v>
      </c>
      <c r="W103" s="8">
        <f t="shared" si="169"/>
        <v>9.5</v>
      </c>
      <c r="X103" s="8">
        <f t="shared" si="170"/>
        <v>12.5</v>
      </c>
      <c r="Y103" s="26">
        <f t="shared" si="171"/>
        <v>15.5</v>
      </c>
      <c r="Z103" s="8">
        <f>AY103+IF($F103="범선",IF($BE$1=TRUE,INDEX(Sheet2!$H$2:'Sheet2'!$H$45,MATCH(AY103,Sheet2!$G$2:'Sheet2'!$G$45,0),0)),IF($BF$1=TRUE,INDEX(Sheet2!$I$2:'Sheet2'!$I$45,MATCH(AY103,Sheet2!$G$2:'Sheet2'!$G$45,0)),IF($BG$1=TRUE,INDEX(Sheet2!$H$2:'Sheet2'!$H$45,MATCH(AY103,Sheet2!$G$2:'Sheet2'!$G$45,0)),0)))+IF($BC$1=TRUE,2,0)</f>
        <v>10</v>
      </c>
      <c r="AA103" s="8">
        <f t="shared" si="172"/>
        <v>13.5</v>
      </c>
      <c r="AB103" s="8">
        <f t="shared" si="173"/>
        <v>16.5</v>
      </c>
      <c r="AC103" s="26">
        <f t="shared" si="174"/>
        <v>19.5</v>
      </c>
      <c r="AD103" s="8">
        <f>AZ103+IF($F103="범선",IF($BE$1=TRUE,INDEX(Sheet2!$H$2:'Sheet2'!$H$45,MATCH(AZ103,Sheet2!$G$2:'Sheet2'!$G$45,0),0)),IF($BF$1=TRUE,INDEX(Sheet2!$I$2:'Sheet2'!$I$45,MATCH(AZ103,Sheet2!$G$2:'Sheet2'!$G$45,0)),IF($BG$1=TRUE,INDEX(Sheet2!$H$2:'Sheet2'!$H$45,MATCH(AZ103,Sheet2!$G$2:'Sheet2'!$G$45,0)),0)))+IF($BC$1=TRUE,2,0)</f>
        <v>14</v>
      </c>
      <c r="AE103" s="8">
        <f t="shared" si="175"/>
        <v>17.5</v>
      </c>
      <c r="AF103" s="8">
        <f t="shared" si="176"/>
        <v>20.5</v>
      </c>
      <c r="AG103" s="26">
        <f t="shared" si="177"/>
        <v>23.5</v>
      </c>
      <c r="AH103" s="8"/>
      <c r="AI103" s="6">
        <v>250</v>
      </c>
      <c r="AJ103" s="6">
        <v>270</v>
      </c>
      <c r="AK103" s="6">
        <v>9</v>
      </c>
      <c r="AL103" s="6">
        <v>12</v>
      </c>
      <c r="AM103" s="6">
        <v>40</v>
      </c>
      <c r="AN103" s="6">
        <v>100</v>
      </c>
      <c r="AO103" s="6">
        <v>40</v>
      </c>
      <c r="AP103" s="6">
        <v>50</v>
      </c>
      <c r="AQ103" s="6">
        <v>830</v>
      </c>
      <c r="AR103" s="6">
        <v>3</v>
      </c>
      <c r="AS103" s="6">
        <f t="shared" si="178"/>
        <v>980</v>
      </c>
      <c r="AT103" s="6">
        <f t="shared" si="179"/>
        <v>735</v>
      </c>
      <c r="AU103" s="6">
        <f t="shared" si="180"/>
        <v>1225</v>
      </c>
      <c r="AV103" s="6">
        <f t="shared" si="181"/>
        <v>0</v>
      </c>
      <c r="AW103" s="6">
        <f t="shared" si="182"/>
        <v>1</v>
      </c>
      <c r="AX103" s="6">
        <f t="shared" si="183"/>
        <v>4</v>
      </c>
      <c r="AY103" s="6">
        <f t="shared" si="184"/>
        <v>8</v>
      </c>
      <c r="AZ103" s="6">
        <f t="shared" si="185"/>
        <v>12</v>
      </c>
    </row>
    <row r="104" spans="1:52" s="6" customFormat="1" hidden="1">
      <c r="A104" s="35">
        <v>118</v>
      </c>
      <c r="B104" s="7"/>
      <c r="C104" s="23" t="s">
        <v>185</v>
      </c>
      <c r="D104" s="8" t="s">
        <v>43</v>
      </c>
      <c r="E104" s="8" t="s">
        <v>184</v>
      </c>
      <c r="F104" s="9" t="s">
        <v>69</v>
      </c>
      <c r="G104" s="26" t="s">
        <v>10</v>
      </c>
      <c r="H104" s="6">
        <f>ROUNDDOWN(AI104*1.05,0)+INDEX(Sheet2!$B$2:'Sheet2'!$B$5,MATCH(G104,Sheet2!$A$2:'Sheet2'!$A$5,0),0)+34*AR104-ROUNDUP(IF($BA$1=TRUE,AT104,AU104)/10,0)</f>
        <v>433</v>
      </c>
      <c r="I104" s="6">
        <f>ROUNDDOWN(AJ104*1.05,0)+INDEX(Sheet2!$B$2:'Sheet2'!$B$5,MATCH(G104,Sheet2!$A$2:'Sheet2'!$A$5,0),0)+34*AR104-ROUNDUP(IF($BA$1=TRUE,AT104,AU104)/10,0)</f>
        <v>454</v>
      </c>
      <c r="J104" s="45">
        <f t="shared" si="161"/>
        <v>887</v>
      </c>
      <c r="K104" s="41">
        <f>AU104-ROUNDDOWN(AP104/2,0)-ROUNDDOWN(MAX(AO104*1.2,AN104*0.5),0)+INDEX(Sheet2!$C$2:'Sheet2'!$C$5,MATCH(G104,Sheet2!$A$2:'Sheet2'!$A$5,0),0)</f>
        <v>1153</v>
      </c>
      <c r="L104" s="23">
        <f t="shared" si="162"/>
        <v>632</v>
      </c>
      <c r="N104" s="27">
        <f>AV104+IF($F104="범선",IF($BE$1=TRUE,INDEX(Sheet2!$H$2:'Sheet2'!$H$45,MATCH(AV104,Sheet2!$G$2:'Sheet2'!$G$45,0),0)),IF($BF$1=TRUE,INDEX(Sheet2!$I$2:'Sheet2'!$I$45,MATCH(AV104,Sheet2!$G$2:'Sheet2'!$G$45,0)),IF($BG$1=TRUE,INDEX(Sheet2!$H$2:'Sheet2'!$H$45,MATCH(AV104,Sheet2!$G$2:'Sheet2'!$G$45,0)),0)))+IF($BC$1=TRUE,2,0)</f>
        <v>1</v>
      </c>
      <c r="O104" s="8">
        <f t="shared" si="163"/>
        <v>4</v>
      </c>
      <c r="P104" s="8">
        <f t="shared" si="164"/>
        <v>7</v>
      </c>
      <c r="Q104" s="26">
        <f t="shared" si="165"/>
        <v>10</v>
      </c>
      <c r="R104" s="8">
        <f>AW104+IF($F104="범선",IF($BE$1=TRUE,INDEX(Sheet2!$H$2:'Sheet2'!$H$45,MATCH(AW104,Sheet2!$G$2:'Sheet2'!$G$45,0),0)),IF($BF$1=TRUE,INDEX(Sheet2!$I$2:'Sheet2'!$I$45,MATCH(AW104,Sheet2!$G$2:'Sheet2'!$G$45,0)),IF($BG$1=TRUE,INDEX(Sheet2!$H$2:'Sheet2'!$H$45,MATCH(AW104,Sheet2!$G$2:'Sheet2'!$G$45,0)),0)))+IF($BC$1=TRUE,2,0)</f>
        <v>2</v>
      </c>
      <c r="S104" s="8">
        <f t="shared" si="166"/>
        <v>5.5</v>
      </c>
      <c r="T104" s="8">
        <f t="shared" si="167"/>
        <v>8.5</v>
      </c>
      <c r="U104" s="26">
        <f t="shared" si="168"/>
        <v>11.5</v>
      </c>
      <c r="V104" s="8">
        <f>AX104+IF($F104="범선",IF($BE$1=TRUE,INDEX(Sheet2!$H$2:'Sheet2'!$H$45,MATCH(AX104,Sheet2!$G$2:'Sheet2'!$G$45,0),0)),IF($BF$1=TRUE,INDEX(Sheet2!$I$2:'Sheet2'!$I$45,MATCH(AX104,Sheet2!$G$2:'Sheet2'!$G$45,0)),IF($BG$1=TRUE,INDEX(Sheet2!$H$2:'Sheet2'!$H$45,MATCH(AX104,Sheet2!$G$2:'Sheet2'!$G$45,0)),0)))+IF($BC$1=TRUE,2,0)</f>
        <v>6</v>
      </c>
      <c r="W104" s="8">
        <f t="shared" si="169"/>
        <v>9.5</v>
      </c>
      <c r="X104" s="8">
        <f t="shared" si="170"/>
        <v>12.5</v>
      </c>
      <c r="Y104" s="26">
        <f t="shared" si="171"/>
        <v>15.5</v>
      </c>
      <c r="Z104" s="8">
        <f>AY104+IF($F104="범선",IF($BE$1=TRUE,INDEX(Sheet2!$H$2:'Sheet2'!$H$45,MATCH(AY104,Sheet2!$G$2:'Sheet2'!$G$45,0),0)),IF($BF$1=TRUE,INDEX(Sheet2!$I$2:'Sheet2'!$I$45,MATCH(AY104,Sheet2!$G$2:'Sheet2'!$G$45,0)),IF($BG$1=TRUE,INDEX(Sheet2!$H$2:'Sheet2'!$H$45,MATCH(AY104,Sheet2!$G$2:'Sheet2'!$G$45,0)),0)))+IF($BC$1=TRUE,2,0)</f>
        <v>10</v>
      </c>
      <c r="AA104" s="8">
        <f t="shared" si="172"/>
        <v>13.5</v>
      </c>
      <c r="AB104" s="8">
        <f t="shared" si="173"/>
        <v>16.5</v>
      </c>
      <c r="AC104" s="26">
        <f t="shared" si="174"/>
        <v>19.5</v>
      </c>
      <c r="AD104" s="8">
        <f>AZ104+IF($F104="범선",IF($BE$1=TRUE,INDEX(Sheet2!$H$2:'Sheet2'!$H$45,MATCH(AZ104,Sheet2!$G$2:'Sheet2'!$G$45,0),0)),IF($BF$1=TRUE,INDEX(Sheet2!$I$2:'Sheet2'!$I$45,MATCH(AZ104,Sheet2!$G$2:'Sheet2'!$G$45,0)),IF($BG$1=TRUE,INDEX(Sheet2!$H$2:'Sheet2'!$H$45,MATCH(AZ104,Sheet2!$G$2:'Sheet2'!$G$45,0)),0)))+IF($BC$1=TRUE,2,0)</f>
        <v>13</v>
      </c>
      <c r="AE104" s="8">
        <f t="shared" si="175"/>
        <v>16.5</v>
      </c>
      <c r="AF104" s="8">
        <f t="shared" si="176"/>
        <v>19.5</v>
      </c>
      <c r="AG104" s="26">
        <f t="shared" si="177"/>
        <v>22.5</v>
      </c>
      <c r="AH104" s="8"/>
      <c r="AI104" s="6">
        <v>250</v>
      </c>
      <c r="AJ104" s="6">
        <v>270</v>
      </c>
      <c r="AK104" s="6">
        <v>9</v>
      </c>
      <c r="AL104" s="6">
        <v>12</v>
      </c>
      <c r="AM104" s="6">
        <v>38</v>
      </c>
      <c r="AN104" s="6">
        <v>80</v>
      </c>
      <c r="AO104" s="6">
        <v>40</v>
      </c>
      <c r="AP104" s="6">
        <v>50</v>
      </c>
      <c r="AQ104" s="6">
        <v>810</v>
      </c>
      <c r="AR104" s="6">
        <v>3</v>
      </c>
      <c r="AS104" s="6">
        <f t="shared" si="178"/>
        <v>940</v>
      </c>
      <c r="AT104" s="6">
        <f t="shared" si="179"/>
        <v>705</v>
      </c>
      <c r="AU104" s="6">
        <f t="shared" si="180"/>
        <v>1175</v>
      </c>
      <c r="AV104" s="6">
        <f t="shared" si="181"/>
        <v>-1</v>
      </c>
      <c r="AW104" s="6">
        <f t="shared" si="182"/>
        <v>0</v>
      </c>
      <c r="AX104" s="6">
        <f t="shared" si="183"/>
        <v>4</v>
      </c>
      <c r="AY104" s="6">
        <f t="shared" si="184"/>
        <v>8</v>
      </c>
      <c r="AZ104" s="6">
        <f t="shared" si="185"/>
        <v>11</v>
      </c>
    </row>
    <row r="105" spans="1:52" s="6" customFormat="1" hidden="1">
      <c r="A105" s="35">
        <v>119</v>
      </c>
      <c r="B105" s="7" t="s">
        <v>225</v>
      </c>
      <c r="C105" s="23" t="s">
        <v>224</v>
      </c>
      <c r="D105" s="8" t="s">
        <v>1</v>
      </c>
      <c r="E105" s="8" t="s">
        <v>227</v>
      </c>
      <c r="F105" s="9" t="s">
        <v>69</v>
      </c>
      <c r="G105" s="26" t="s">
        <v>12</v>
      </c>
      <c r="H105" s="6">
        <f>ROUNDDOWN(AI105*1.05,0)+INDEX(Sheet2!$B$2:'Sheet2'!$B$5,MATCH(G105,Sheet2!$A$2:'Sheet2'!$A$5,0),0)+34*AR105-ROUNDUP(IF($BA$1=TRUE,AT105,AU105)/10,0)</f>
        <v>477</v>
      </c>
      <c r="I105" s="6">
        <f>ROUNDDOWN(AJ105*1.05,0)+INDEX(Sheet2!$B$2:'Sheet2'!$B$5,MATCH(G105,Sheet2!$A$2:'Sheet2'!$A$5,0),0)+34*AR105-ROUNDUP(IF($BA$1=TRUE,AT105,AU105)/10,0)</f>
        <v>435</v>
      </c>
      <c r="J105" s="45">
        <f t="shared" si="161"/>
        <v>912</v>
      </c>
      <c r="K105" s="41">
        <f>AU105-ROUNDDOWN(AP105/2,0)-ROUNDDOWN(MAX(AO105*1.2,AN105*0.5),0)+INDEX(Sheet2!$C$2:'Sheet2'!$C$5,MATCH(G105,Sheet2!$A$2:'Sheet2'!$A$5,0),0)</f>
        <v>798</v>
      </c>
      <c r="L105" s="23">
        <f t="shared" si="162"/>
        <v>399</v>
      </c>
      <c r="N105" s="27">
        <f>AV105+IF($F105="범선",IF($BE$1=TRUE,INDEX(Sheet2!$H$2:'Sheet2'!$H$45,MATCH(AV105,Sheet2!$G$2:'Sheet2'!$G$45,0),0)),IF($BF$1=TRUE,INDEX(Sheet2!$I$2:'Sheet2'!$I$45,MATCH(AV105,Sheet2!$G$2:'Sheet2'!$G$45,0)),IF($BG$1=TRUE,INDEX(Sheet2!$H$2:'Sheet2'!$H$45,MATCH(AV105,Sheet2!$G$2:'Sheet2'!$G$45,0)),0)))+IF($BC$1=TRUE,2,0)</f>
        <v>6</v>
      </c>
      <c r="O105" s="8">
        <f t="shared" si="163"/>
        <v>9</v>
      </c>
      <c r="P105" s="8">
        <f t="shared" si="164"/>
        <v>12</v>
      </c>
      <c r="Q105" s="26">
        <f t="shared" si="165"/>
        <v>15</v>
      </c>
      <c r="R105" s="8">
        <f>AW105+IF($F105="범선",IF($BE$1=TRUE,INDEX(Sheet2!$H$2:'Sheet2'!$H$45,MATCH(AW105,Sheet2!$G$2:'Sheet2'!$G$45,0),0)),IF($BF$1=TRUE,INDEX(Sheet2!$I$2:'Sheet2'!$I$45,MATCH(AW105,Sheet2!$G$2:'Sheet2'!$G$45,0)),IF($BG$1=TRUE,INDEX(Sheet2!$H$2:'Sheet2'!$H$45,MATCH(AW105,Sheet2!$G$2:'Sheet2'!$G$45,0)),0)))+IF($BC$1=TRUE,2,0)</f>
        <v>7</v>
      </c>
      <c r="S105" s="8">
        <f t="shared" si="166"/>
        <v>10.5</v>
      </c>
      <c r="T105" s="8">
        <f t="shared" si="167"/>
        <v>13.5</v>
      </c>
      <c r="U105" s="26">
        <f t="shared" si="168"/>
        <v>16.5</v>
      </c>
      <c r="V105" s="8">
        <f>AX105+IF($F105="범선",IF($BE$1=TRUE,INDEX(Sheet2!$H$2:'Sheet2'!$H$45,MATCH(AX105,Sheet2!$G$2:'Sheet2'!$G$45,0),0)),IF($BF$1=TRUE,INDEX(Sheet2!$I$2:'Sheet2'!$I$45,MATCH(AX105,Sheet2!$G$2:'Sheet2'!$G$45,0)),IF($BG$1=TRUE,INDEX(Sheet2!$H$2:'Sheet2'!$H$45,MATCH(AX105,Sheet2!$G$2:'Sheet2'!$G$45,0)),0)))+IF($BC$1=TRUE,2,0)</f>
        <v>10</v>
      </c>
      <c r="W105" s="8">
        <f t="shared" si="169"/>
        <v>13.5</v>
      </c>
      <c r="X105" s="8">
        <f t="shared" si="170"/>
        <v>16.5</v>
      </c>
      <c r="Y105" s="26">
        <f t="shared" si="171"/>
        <v>19.5</v>
      </c>
      <c r="Z105" s="8">
        <f>AY105+IF($F105="범선",IF($BE$1=TRUE,INDEX(Sheet2!$H$2:'Sheet2'!$H$45,MATCH(AY105,Sheet2!$G$2:'Sheet2'!$G$45,0),0)),IF($BF$1=TRUE,INDEX(Sheet2!$I$2:'Sheet2'!$I$45,MATCH(AY105,Sheet2!$G$2:'Sheet2'!$G$45,0)),IF($BG$1=TRUE,INDEX(Sheet2!$H$2:'Sheet2'!$H$45,MATCH(AY105,Sheet2!$G$2:'Sheet2'!$G$45,0)),0)))+IF($BC$1=TRUE,2,0)</f>
        <v>14</v>
      </c>
      <c r="AA105" s="8">
        <f t="shared" si="172"/>
        <v>17.5</v>
      </c>
      <c r="AB105" s="8">
        <f t="shared" si="173"/>
        <v>20.5</v>
      </c>
      <c r="AC105" s="26">
        <f t="shared" si="174"/>
        <v>23.5</v>
      </c>
      <c r="AD105" s="8">
        <f>AZ105+IF($F105="범선",IF($BE$1=TRUE,INDEX(Sheet2!$H$2:'Sheet2'!$H$45,MATCH(AZ105,Sheet2!$G$2:'Sheet2'!$G$45,0),0)),IF($BF$1=TRUE,INDEX(Sheet2!$I$2:'Sheet2'!$I$45,MATCH(AZ105,Sheet2!$G$2:'Sheet2'!$G$45,0)),IF($BG$1=TRUE,INDEX(Sheet2!$H$2:'Sheet2'!$H$45,MATCH(AZ105,Sheet2!$G$2:'Sheet2'!$G$45,0)),0)))+IF($BC$1=TRUE,2,0)</f>
        <v>18</v>
      </c>
      <c r="AE105" s="8">
        <f t="shared" si="175"/>
        <v>21.5</v>
      </c>
      <c r="AF105" s="8">
        <f t="shared" si="176"/>
        <v>24.5</v>
      </c>
      <c r="AG105" s="26">
        <f t="shared" si="177"/>
        <v>27.5</v>
      </c>
      <c r="AH105" s="8"/>
      <c r="AI105" s="6">
        <v>275</v>
      </c>
      <c r="AJ105" s="6">
        <v>235</v>
      </c>
      <c r="AK105" s="6">
        <v>14</v>
      </c>
      <c r="AL105" s="6">
        <v>13</v>
      </c>
      <c r="AM105" s="6">
        <v>50</v>
      </c>
      <c r="AN105" s="6">
        <v>145</v>
      </c>
      <c r="AO105" s="6">
        <v>50</v>
      </c>
      <c r="AP105" s="6">
        <v>108</v>
      </c>
      <c r="AQ105" s="6">
        <v>447</v>
      </c>
      <c r="AR105" s="6">
        <v>3</v>
      </c>
      <c r="AS105" s="6">
        <f t="shared" si="178"/>
        <v>700</v>
      </c>
      <c r="AT105" s="6">
        <f t="shared" si="179"/>
        <v>525</v>
      </c>
      <c r="AU105" s="6">
        <f t="shared" si="180"/>
        <v>875</v>
      </c>
      <c r="AV105" s="6">
        <f t="shared" si="181"/>
        <v>4</v>
      </c>
      <c r="AW105" s="6">
        <f t="shared" si="182"/>
        <v>5</v>
      </c>
      <c r="AX105" s="6">
        <f t="shared" si="183"/>
        <v>8</v>
      </c>
      <c r="AY105" s="6">
        <f t="shared" si="184"/>
        <v>12</v>
      </c>
      <c r="AZ105" s="6">
        <f t="shared" si="185"/>
        <v>16</v>
      </c>
    </row>
    <row r="106" spans="1:52" s="6" customFormat="1" hidden="1">
      <c r="A106" s="35">
        <v>120</v>
      </c>
      <c r="B106" s="7" t="s">
        <v>76</v>
      </c>
      <c r="C106" s="23" t="s">
        <v>224</v>
      </c>
      <c r="D106" s="8" t="s">
        <v>1</v>
      </c>
      <c r="E106" s="8" t="s">
        <v>0</v>
      </c>
      <c r="F106" s="9" t="s">
        <v>69</v>
      </c>
      <c r="G106" s="26" t="s">
        <v>12</v>
      </c>
      <c r="H106" s="6">
        <f>ROUNDDOWN(AI106*1.05,0)+INDEX(Sheet2!$B$2:'Sheet2'!$B$5,MATCH(G106,Sheet2!$A$2:'Sheet2'!$A$5,0),0)+34*AR106-ROUNDUP(IF($BA$1=TRUE,AT106,AU106)/10,0)</f>
        <v>467</v>
      </c>
      <c r="I106" s="6">
        <f>ROUNDDOWN(AJ106*1.05,0)+INDEX(Sheet2!$B$2:'Sheet2'!$B$5,MATCH(G106,Sheet2!$A$2:'Sheet2'!$A$5,0),0)+34*AR106-ROUNDUP(IF($BA$1=TRUE,AT106,AU106)/10,0)</f>
        <v>430</v>
      </c>
      <c r="J106" s="45">
        <f t="shared" si="161"/>
        <v>897</v>
      </c>
      <c r="K106" s="41">
        <f>AU106-ROUNDDOWN(AP106/2,0)-ROUNDDOWN(MAX(AO106*1.2,AN106*0.5),0)+INDEX(Sheet2!$C$2:'Sheet2'!$C$5,MATCH(G106,Sheet2!$A$2:'Sheet2'!$A$5,0),0)</f>
        <v>795</v>
      </c>
      <c r="L106" s="23">
        <f t="shared" si="162"/>
        <v>396</v>
      </c>
      <c r="N106" s="27">
        <f>AV106+IF($F106="범선",IF($BE$1=TRUE,INDEX(Sheet2!$H$2:'Sheet2'!$H$45,MATCH(AV106,Sheet2!$G$2:'Sheet2'!$G$45,0),0)),IF($BF$1=TRUE,INDEX(Sheet2!$I$2:'Sheet2'!$I$45,MATCH(AV106,Sheet2!$G$2:'Sheet2'!$G$45,0)),IF($BG$1=TRUE,INDEX(Sheet2!$H$2:'Sheet2'!$H$45,MATCH(AV106,Sheet2!$G$2:'Sheet2'!$G$45,0)),0)))+IF($BC$1=TRUE,2,0)</f>
        <v>6</v>
      </c>
      <c r="O106" s="8">
        <f t="shared" si="163"/>
        <v>9</v>
      </c>
      <c r="P106" s="8">
        <f t="shared" si="164"/>
        <v>12</v>
      </c>
      <c r="Q106" s="26">
        <f t="shared" si="165"/>
        <v>15</v>
      </c>
      <c r="R106" s="8">
        <f>AW106+IF($F106="범선",IF($BE$1=TRUE,INDEX(Sheet2!$H$2:'Sheet2'!$H$45,MATCH(AW106,Sheet2!$G$2:'Sheet2'!$G$45,0),0)),IF($BF$1=TRUE,INDEX(Sheet2!$I$2:'Sheet2'!$I$45,MATCH(AW106,Sheet2!$G$2:'Sheet2'!$G$45,0)),IF($BG$1=TRUE,INDEX(Sheet2!$H$2:'Sheet2'!$H$45,MATCH(AW106,Sheet2!$G$2:'Sheet2'!$G$45,0)),0)))+IF($BC$1=TRUE,2,0)</f>
        <v>7</v>
      </c>
      <c r="S106" s="8">
        <f t="shared" si="166"/>
        <v>10.5</v>
      </c>
      <c r="T106" s="8">
        <f t="shared" si="167"/>
        <v>13.5</v>
      </c>
      <c r="U106" s="26">
        <f t="shared" si="168"/>
        <v>16.5</v>
      </c>
      <c r="V106" s="8">
        <f>AX106+IF($F106="범선",IF($BE$1=TRUE,INDEX(Sheet2!$H$2:'Sheet2'!$H$45,MATCH(AX106,Sheet2!$G$2:'Sheet2'!$G$45,0),0)),IF($BF$1=TRUE,INDEX(Sheet2!$I$2:'Sheet2'!$I$45,MATCH(AX106,Sheet2!$G$2:'Sheet2'!$G$45,0)),IF($BG$1=TRUE,INDEX(Sheet2!$H$2:'Sheet2'!$H$45,MATCH(AX106,Sheet2!$G$2:'Sheet2'!$G$45,0)),0)))+IF($BC$1=TRUE,2,0)</f>
        <v>11</v>
      </c>
      <c r="W106" s="8">
        <f t="shared" si="169"/>
        <v>14.5</v>
      </c>
      <c r="X106" s="8">
        <f t="shared" si="170"/>
        <v>17.5</v>
      </c>
      <c r="Y106" s="26">
        <f t="shared" si="171"/>
        <v>20.5</v>
      </c>
      <c r="Z106" s="8">
        <f>AY106+IF($F106="범선",IF($BE$1=TRUE,INDEX(Sheet2!$H$2:'Sheet2'!$H$45,MATCH(AY106,Sheet2!$G$2:'Sheet2'!$G$45,0),0)),IF($BF$1=TRUE,INDEX(Sheet2!$I$2:'Sheet2'!$I$45,MATCH(AY106,Sheet2!$G$2:'Sheet2'!$G$45,0)),IF($BG$1=TRUE,INDEX(Sheet2!$H$2:'Sheet2'!$H$45,MATCH(AY106,Sheet2!$G$2:'Sheet2'!$G$45,0)),0)))+IF($BC$1=TRUE,2,0)</f>
        <v>15</v>
      </c>
      <c r="AA106" s="8">
        <f t="shared" si="172"/>
        <v>18.5</v>
      </c>
      <c r="AB106" s="8">
        <f t="shared" si="173"/>
        <v>21.5</v>
      </c>
      <c r="AC106" s="26">
        <f t="shared" si="174"/>
        <v>24.5</v>
      </c>
      <c r="AD106" s="8">
        <f>AZ106+IF($F106="범선",IF($BE$1=TRUE,INDEX(Sheet2!$H$2:'Sheet2'!$H$45,MATCH(AZ106,Sheet2!$G$2:'Sheet2'!$G$45,0),0)),IF($BF$1=TRUE,INDEX(Sheet2!$I$2:'Sheet2'!$I$45,MATCH(AZ106,Sheet2!$G$2:'Sheet2'!$G$45,0)),IF($BG$1=TRUE,INDEX(Sheet2!$H$2:'Sheet2'!$H$45,MATCH(AZ106,Sheet2!$G$2:'Sheet2'!$G$45,0)),0)))+IF($BC$1=TRUE,2,0)</f>
        <v>18</v>
      </c>
      <c r="AE106" s="8">
        <f t="shared" si="175"/>
        <v>21.5</v>
      </c>
      <c r="AF106" s="8">
        <f t="shared" si="176"/>
        <v>24.5</v>
      </c>
      <c r="AG106" s="26">
        <f t="shared" si="177"/>
        <v>27.5</v>
      </c>
      <c r="AH106" s="8"/>
      <c r="AI106" s="6">
        <v>265</v>
      </c>
      <c r="AJ106" s="6">
        <v>230</v>
      </c>
      <c r="AK106" s="6">
        <v>13</v>
      </c>
      <c r="AL106" s="6">
        <v>11</v>
      </c>
      <c r="AM106" s="6">
        <v>53</v>
      </c>
      <c r="AN106" s="6">
        <v>150</v>
      </c>
      <c r="AO106" s="6">
        <v>50</v>
      </c>
      <c r="AP106" s="6">
        <v>108</v>
      </c>
      <c r="AQ106" s="6">
        <v>442</v>
      </c>
      <c r="AR106" s="6">
        <v>3</v>
      </c>
      <c r="AS106" s="6">
        <f t="shared" si="178"/>
        <v>700</v>
      </c>
      <c r="AT106" s="6">
        <f t="shared" si="179"/>
        <v>525</v>
      </c>
      <c r="AU106" s="6">
        <f t="shared" si="180"/>
        <v>875</v>
      </c>
      <c r="AV106" s="6">
        <f t="shared" si="181"/>
        <v>4</v>
      </c>
      <c r="AW106" s="6">
        <f t="shared" si="182"/>
        <v>5</v>
      </c>
      <c r="AX106" s="6">
        <f t="shared" si="183"/>
        <v>9</v>
      </c>
      <c r="AY106" s="6">
        <f t="shared" si="184"/>
        <v>13</v>
      </c>
      <c r="AZ106" s="6">
        <f t="shared" si="185"/>
        <v>16</v>
      </c>
    </row>
    <row r="107" spans="1:52" s="6" customFormat="1" hidden="1">
      <c r="A107" s="35">
        <v>121</v>
      </c>
      <c r="B107" s="7" t="s">
        <v>226</v>
      </c>
      <c r="C107" s="23" t="s">
        <v>224</v>
      </c>
      <c r="D107" s="8" t="s">
        <v>1</v>
      </c>
      <c r="E107" s="8" t="s">
        <v>0</v>
      </c>
      <c r="F107" s="9" t="s">
        <v>69</v>
      </c>
      <c r="G107" s="26" t="s">
        <v>10</v>
      </c>
      <c r="H107" s="6">
        <f>ROUNDDOWN(AI107*1.05,0)+INDEX(Sheet2!$B$2:'Sheet2'!$B$5,MATCH(G107,Sheet2!$A$2:'Sheet2'!$A$5,0),0)+34*AR107-ROUNDUP(IF($BA$1=TRUE,AT107,AU107)/10,0)</f>
        <v>468</v>
      </c>
      <c r="I107" s="6">
        <f>ROUNDDOWN(AJ107*1.05,0)+INDEX(Sheet2!$B$2:'Sheet2'!$B$5,MATCH(G107,Sheet2!$A$2:'Sheet2'!$A$5,0),0)+34*AR107-ROUNDUP(IF($BA$1=TRUE,AT107,AU107)/10,0)</f>
        <v>426</v>
      </c>
      <c r="J107" s="45">
        <f t="shared" si="161"/>
        <v>894</v>
      </c>
      <c r="K107" s="41">
        <f>AU107-ROUNDDOWN(AP107/2,0)-ROUNDDOWN(MAX(AO107*1.2,AN107*0.5),0)+INDEX(Sheet2!$C$2:'Sheet2'!$C$5,MATCH(G107,Sheet2!$A$2:'Sheet2'!$A$5,0),0)</f>
        <v>862</v>
      </c>
      <c r="L107" s="23">
        <f t="shared" si="162"/>
        <v>436</v>
      </c>
      <c r="N107" s="27">
        <f>AV107+IF($F107="범선",IF($BE$1=TRUE,INDEX(Sheet2!$H$2:'Sheet2'!$H$45,MATCH(AV107,Sheet2!$G$2:'Sheet2'!$G$45,0),0)),IF($BF$1=TRUE,INDEX(Sheet2!$I$2:'Sheet2'!$I$45,MATCH(AV107,Sheet2!$G$2:'Sheet2'!$G$45,0)),IF($BG$1=TRUE,INDEX(Sheet2!$H$2:'Sheet2'!$H$45,MATCH(AV107,Sheet2!$G$2:'Sheet2'!$G$45,0)),0)))+IF($BC$1=TRUE,2,0)</f>
        <v>6</v>
      </c>
      <c r="O107" s="8">
        <f t="shared" si="163"/>
        <v>9</v>
      </c>
      <c r="P107" s="8">
        <f t="shared" si="164"/>
        <v>12</v>
      </c>
      <c r="Q107" s="26">
        <f t="shared" si="165"/>
        <v>15</v>
      </c>
      <c r="R107" s="8">
        <f>AW107+IF($F107="범선",IF($BE$1=TRUE,INDEX(Sheet2!$H$2:'Sheet2'!$H$45,MATCH(AW107,Sheet2!$G$2:'Sheet2'!$G$45,0),0)),IF($BF$1=TRUE,INDEX(Sheet2!$I$2:'Sheet2'!$I$45,MATCH(AW107,Sheet2!$G$2:'Sheet2'!$G$45,0)),IF($BG$1=TRUE,INDEX(Sheet2!$H$2:'Sheet2'!$H$45,MATCH(AW107,Sheet2!$G$2:'Sheet2'!$G$45,0)),0)))+IF($BC$1=TRUE,2,0)</f>
        <v>7</v>
      </c>
      <c r="S107" s="8">
        <f t="shared" si="166"/>
        <v>10.5</v>
      </c>
      <c r="T107" s="8">
        <f t="shared" si="167"/>
        <v>13.5</v>
      </c>
      <c r="U107" s="26">
        <f t="shared" si="168"/>
        <v>16.5</v>
      </c>
      <c r="V107" s="8">
        <f>AX107+IF($F107="범선",IF($BE$1=TRUE,INDEX(Sheet2!$H$2:'Sheet2'!$H$45,MATCH(AX107,Sheet2!$G$2:'Sheet2'!$G$45,0),0)),IF($BF$1=TRUE,INDEX(Sheet2!$I$2:'Sheet2'!$I$45,MATCH(AX107,Sheet2!$G$2:'Sheet2'!$G$45,0)),IF($BG$1=TRUE,INDEX(Sheet2!$H$2:'Sheet2'!$H$45,MATCH(AX107,Sheet2!$G$2:'Sheet2'!$G$45,0)),0)))+IF($BC$1=TRUE,2,0)</f>
        <v>10</v>
      </c>
      <c r="W107" s="8">
        <f t="shared" si="169"/>
        <v>13.5</v>
      </c>
      <c r="X107" s="8">
        <f t="shared" si="170"/>
        <v>16.5</v>
      </c>
      <c r="Y107" s="26">
        <f t="shared" si="171"/>
        <v>19.5</v>
      </c>
      <c r="Z107" s="8">
        <f>AY107+IF($F107="범선",IF($BE$1=TRUE,INDEX(Sheet2!$H$2:'Sheet2'!$H$45,MATCH(AY107,Sheet2!$G$2:'Sheet2'!$G$45,0),0)),IF($BF$1=TRUE,INDEX(Sheet2!$I$2:'Sheet2'!$I$45,MATCH(AY107,Sheet2!$G$2:'Sheet2'!$G$45,0)),IF($BG$1=TRUE,INDEX(Sheet2!$H$2:'Sheet2'!$H$45,MATCH(AY107,Sheet2!$G$2:'Sheet2'!$G$45,0)),0)))+IF($BC$1=TRUE,2,0)</f>
        <v>14</v>
      </c>
      <c r="AA107" s="8">
        <f t="shared" si="172"/>
        <v>17.5</v>
      </c>
      <c r="AB107" s="8">
        <f t="shared" si="173"/>
        <v>20.5</v>
      </c>
      <c r="AC107" s="26">
        <f t="shared" si="174"/>
        <v>23.5</v>
      </c>
      <c r="AD107" s="8">
        <f>AZ107+IF($F107="범선",IF($BE$1=TRUE,INDEX(Sheet2!$H$2:'Sheet2'!$H$45,MATCH(AZ107,Sheet2!$G$2:'Sheet2'!$G$45,0),0)),IF($BF$1=TRUE,INDEX(Sheet2!$I$2:'Sheet2'!$I$45,MATCH(AZ107,Sheet2!$G$2:'Sheet2'!$G$45,0)),IF($BG$1=TRUE,INDEX(Sheet2!$H$2:'Sheet2'!$H$45,MATCH(AZ107,Sheet2!$G$2:'Sheet2'!$G$45,0)),0)))+IF($BC$1=TRUE,2,0)</f>
        <v>18</v>
      </c>
      <c r="AE107" s="8">
        <f t="shared" si="175"/>
        <v>21.5</v>
      </c>
      <c r="AF107" s="8">
        <f t="shared" si="176"/>
        <v>24.5</v>
      </c>
      <c r="AG107" s="26">
        <f t="shared" si="177"/>
        <v>27.5</v>
      </c>
      <c r="AH107" s="8"/>
      <c r="AI107" s="6">
        <v>270</v>
      </c>
      <c r="AJ107" s="6">
        <v>230</v>
      </c>
      <c r="AK107" s="6">
        <v>14</v>
      </c>
      <c r="AL107" s="6">
        <v>13</v>
      </c>
      <c r="AM107" s="6">
        <v>50</v>
      </c>
      <c r="AN107" s="6">
        <v>145</v>
      </c>
      <c r="AO107" s="6">
        <v>50</v>
      </c>
      <c r="AP107" s="6">
        <v>108</v>
      </c>
      <c r="AQ107" s="6">
        <v>497</v>
      </c>
      <c r="AR107" s="6">
        <v>3</v>
      </c>
      <c r="AS107" s="6">
        <f t="shared" si="178"/>
        <v>750</v>
      </c>
      <c r="AT107" s="6">
        <f t="shared" si="179"/>
        <v>562</v>
      </c>
      <c r="AU107" s="6">
        <f t="shared" si="180"/>
        <v>937</v>
      </c>
      <c r="AV107" s="6">
        <f t="shared" si="181"/>
        <v>4</v>
      </c>
      <c r="AW107" s="6">
        <f t="shared" si="182"/>
        <v>5</v>
      </c>
      <c r="AX107" s="6">
        <f t="shared" si="183"/>
        <v>8</v>
      </c>
      <c r="AY107" s="6">
        <f t="shared" si="184"/>
        <v>12</v>
      </c>
      <c r="AZ107" s="6">
        <f t="shared" si="185"/>
        <v>16</v>
      </c>
    </row>
    <row r="108" spans="1:52" s="6" customFormat="1" hidden="1">
      <c r="A108" s="35">
        <v>122</v>
      </c>
      <c r="B108" s="7"/>
      <c r="C108" s="23" t="s">
        <v>224</v>
      </c>
      <c r="D108" s="8" t="s">
        <v>43</v>
      </c>
      <c r="E108" s="8" t="s">
        <v>0</v>
      </c>
      <c r="F108" s="9" t="s">
        <v>69</v>
      </c>
      <c r="G108" s="26" t="s">
        <v>12</v>
      </c>
      <c r="H108" s="6">
        <f>ROUNDDOWN(AI108*1.05,0)+INDEX(Sheet2!$B$2:'Sheet2'!$B$5,MATCH(G108,Sheet2!$A$2:'Sheet2'!$A$5,0),0)+34*AR108-ROUNDUP(IF($BA$1=TRUE,AT108,AU108)/10,0)</f>
        <v>462</v>
      </c>
      <c r="I108" s="6">
        <f>ROUNDDOWN(AJ108*1.05,0)+INDEX(Sheet2!$B$2:'Sheet2'!$B$5,MATCH(G108,Sheet2!$A$2:'Sheet2'!$A$5,0),0)+34*AR108-ROUNDUP(IF($BA$1=TRUE,AT108,AU108)/10,0)</f>
        <v>430</v>
      </c>
      <c r="J108" s="45">
        <f t="shared" si="161"/>
        <v>892</v>
      </c>
      <c r="K108" s="41">
        <f>AU108-ROUNDDOWN(AP108/2,0)-ROUNDDOWN(MAX(AO108*1.2,AN108*0.5),0)+INDEX(Sheet2!$C$2:'Sheet2'!$C$5,MATCH(G108,Sheet2!$A$2:'Sheet2'!$A$5,0),0)</f>
        <v>800</v>
      </c>
      <c r="L108" s="23">
        <f t="shared" si="162"/>
        <v>401</v>
      </c>
      <c r="N108" s="27">
        <f>AV108+IF($F108="범선",IF($BE$1=TRUE,INDEX(Sheet2!$H$2:'Sheet2'!$H$45,MATCH(AV108,Sheet2!$G$2:'Sheet2'!$G$45,0),0)),IF($BF$1=TRUE,INDEX(Sheet2!$I$2:'Sheet2'!$I$45,MATCH(AV108,Sheet2!$G$2:'Sheet2'!$G$45,0)),IF($BG$1=TRUE,INDEX(Sheet2!$H$2:'Sheet2'!$H$45,MATCH(AV108,Sheet2!$G$2:'Sheet2'!$G$45,0)),0)))+IF($BC$1=TRUE,2,0)</f>
        <v>5</v>
      </c>
      <c r="O108" s="8">
        <f t="shared" si="163"/>
        <v>8</v>
      </c>
      <c r="P108" s="8">
        <f t="shared" si="164"/>
        <v>11</v>
      </c>
      <c r="Q108" s="26">
        <f t="shared" si="165"/>
        <v>14</v>
      </c>
      <c r="R108" s="8">
        <f>AW108+IF($F108="범선",IF($BE$1=TRUE,INDEX(Sheet2!$H$2:'Sheet2'!$H$45,MATCH(AW108,Sheet2!$G$2:'Sheet2'!$G$45,0),0)),IF($BF$1=TRUE,INDEX(Sheet2!$I$2:'Sheet2'!$I$45,MATCH(AW108,Sheet2!$G$2:'Sheet2'!$G$45,0)),IF($BG$1=TRUE,INDEX(Sheet2!$H$2:'Sheet2'!$H$45,MATCH(AW108,Sheet2!$G$2:'Sheet2'!$G$45,0)),0)))+IF($BC$1=TRUE,2,0)</f>
        <v>6</v>
      </c>
      <c r="S108" s="8">
        <f t="shared" si="166"/>
        <v>9.5</v>
      </c>
      <c r="T108" s="8">
        <f t="shared" si="167"/>
        <v>12.5</v>
      </c>
      <c r="U108" s="26">
        <f t="shared" si="168"/>
        <v>15.5</v>
      </c>
      <c r="V108" s="8">
        <f>AX108+IF($F108="범선",IF($BE$1=TRUE,INDEX(Sheet2!$H$2:'Sheet2'!$H$45,MATCH(AX108,Sheet2!$G$2:'Sheet2'!$G$45,0),0)),IF($BF$1=TRUE,INDEX(Sheet2!$I$2:'Sheet2'!$I$45,MATCH(AX108,Sheet2!$G$2:'Sheet2'!$G$45,0)),IF($BG$1=TRUE,INDEX(Sheet2!$H$2:'Sheet2'!$H$45,MATCH(AX108,Sheet2!$G$2:'Sheet2'!$G$45,0)),0)))+IF($BC$1=TRUE,2,0)</f>
        <v>10</v>
      </c>
      <c r="W108" s="8">
        <f t="shared" si="169"/>
        <v>13.5</v>
      </c>
      <c r="X108" s="8">
        <f t="shared" si="170"/>
        <v>16.5</v>
      </c>
      <c r="Y108" s="26">
        <f t="shared" si="171"/>
        <v>19.5</v>
      </c>
      <c r="Z108" s="8">
        <f>AY108+IF($F108="범선",IF($BE$1=TRUE,INDEX(Sheet2!$H$2:'Sheet2'!$H$45,MATCH(AY108,Sheet2!$G$2:'Sheet2'!$G$45,0),0)),IF($BF$1=TRUE,INDEX(Sheet2!$I$2:'Sheet2'!$I$45,MATCH(AY108,Sheet2!$G$2:'Sheet2'!$G$45,0)),IF($BG$1=TRUE,INDEX(Sheet2!$H$2:'Sheet2'!$H$45,MATCH(AY108,Sheet2!$G$2:'Sheet2'!$G$45,0)),0)))+IF($BC$1=TRUE,2,0)</f>
        <v>14</v>
      </c>
      <c r="AA108" s="8">
        <f t="shared" si="172"/>
        <v>17.5</v>
      </c>
      <c r="AB108" s="8">
        <f t="shared" si="173"/>
        <v>20.5</v>
      </c>
      <c r="AC108" s="26">
        <f t="shared" si="174"/>
        <v>23.5</v>
      </c>
      <c r="AD108" s="8">
        <f>AZ108+IF($F108="범선",IF($BE$1=TRUE,INDEX(Sheet2!$H$2:'Sheet2'!$H$45,MATCH(AZ108,Sheet2!$G$2:'Sheet2'!$G$45,0),0)),IF($BF$1=TRUE,INDEX(Sheet2!$I$2:'Sheet2'!$I$45,MATCH(AZ108,Sheet2!$G$2:'Sheet2'!$G$45,0)),IF($BG$1=TRUE,INDEX(Sheet2!$H$2:'Sheet2'!$H$45,MATCH(AZ108,Sheet2!$G$2:'Sheet2'!$G$45,0)),0)))+IF($BC$1=TRUE,2,0)</f>
        <v>17</v>
      </c>
      <c r="AE108" s="8">
        <f t="shared" si="175"/>
        <v>20.5</v>
      </c>
      <c r="AF108" s="8">
        <f t="shared" si="176"/>
        <v>23.5</v>
      </c>
      <c r="AG108" s="26">
        <f t="shared" si="177"/>
        <v>26.5</v>
      </c>
      <c r="AH108" s="8"/>
      <c r="AI108" s="6">
        <v>260</v>
      </c>
      <c r="AJ108" s="6">
        <v>230</v>
      </c>
      <c r="AK108" s="6">
        <v>12</v>
      </c>
      <c r="AL108" s="6">
        <v>11</v>
      </c>
      <c r="AM108" s="6">
        <v>48</v>
      </c>
      <c r="AN108" s="6">
        <v>140</v>
      </c>
      <c r="AO108" s="6">
        <v>50</v>
      </c>
      <c r="AP108" s="6">
        <v>108</v>
      </c>
      <c r="AQ108" s="6">
        <v>452</v>
      </c>
      <c r="AR108" s="6">
        <v>3</v>
      </c>
      <c r="AS108" s="6">
        <f t="shared" si="178"/>
        <v>700</v>
      </c>
      <c r="AT108" s="6">
        <f t="shared" si="179"/>
        <v>525</v>
      </c>
      <c r="AU108" s="6">
        <f t="shared" si="180"/>
        <v>875</v>
      </c>
      <c r="AV108" s="6">
        <f t="shared" si="181"/>
        <v>3</v>
      </c>
      <c r="AW108" s="6">
        <f t="shared" si="182"/>
        <v>4</v>
      </c>
      <c r="AX108" s="6">
        <f t="shared" si="183"/>
        <v>8</v>
      </c>
      <c r="AY108" s="6">
        <f t="shared" si="184"/>
        <v>12</v>
      </c>
      <c r="AZ108" s="6">
        <f t="shared" si="185"/>
        <v>15</v>
      </c>
    </row>
    <row r="109" spans="1:52" s="6" customFormat="1" hidden="1">
      <c r="A109" s="35">
        <v>123</v>
      </c>
      <c r="B109" s="7" t="s">
        <v>80</v>
      </c>
      <c r="C109" s="23" t="s">
        <v>218</v>
      </c>
      <c r="D109" s="8" t="s">
        <v>1</v>
      </c>
      <c r="E109" s="8" t="s">
        <v>0</v>
      </c>
      <c r="F109" s="9" t="s">
        <v>69</v>
      </c>
      <c r="G109" s="26" t="s">
        <v>12</v>
      </c>
      <c r="H109" s="6">
        <f>ROUNDDOWN(AI109*1.05,0)+INDEX(Sheet2!$B$2:'Sheet2'!$B$5,MATCH(G109,Sheet2!$A$2:'Sheet2'!$A$5,0),0)+34*AR109-ROUNDUP(IF($BA$1=TRUE,AT109,AU109)/10,0)</f>
        <v>418</v>
      </c>
      <c r="I109" s="6">
        <f>ROUNDDOWN(AJ109*1.05,0)+INDEX(Sheet2!$B$2:'Sheet2'!$B$5,MATCH(G109,Sheet2!$A$2:'Sheet2'!$A$5,0),0)+34*AR109-ROUNDUP(IF($BA$1=TRUE,AT109,AU109)/10,0)</f>
        <v>523</v>
      </c>
      <c r="J109" s="45">
        <f t="shared" si="161"/>
        <v>941</v>
      </c>
      <c r="K109" s="41">
        <f>AU109-ROUNDDOWN(AP109/2,0)-ROUNDDOWN(MAX(AO109*1.2,AN109*0.5),0)+INDEX(Sheet2!$C$2:'Sheet2'!$C$5,MATCH(G109,Sheet2!$A$2:'Sheet2'!$A$5,0),0)</f>
        <v>447</v>
      </c>
      <c r="L109" s="23">
        <f t="shared" si="162"/>
        <v>177</v>
      </c>
      <c r="N109" s="27">
        <f>AV109+IF($F109="범선",IF($BE$1=TRUE,INDEX(Sheet2!$H$2:'Sheet2'!$H$45,MATCH(AV109,Sheet2!$G$2:'Sheet2'!$G$45,0),0)),IF($BF$1=TRUE,INDEX(Sheet2!$I$2:'Sheet2'!$I$45,MATCH(AV109,Sheet2!$G$2:'Sheet2'!$G$45,0)),IF($BG$1=TRUE,INDEX(Sheet2!$H$2:'Sheet2'!$H$45,MATCH(AV109,Sheet2!$G$2:'Sheet2'!$G$45,0)),0)))+IF($BC$1=TRUE,2,0)</f>
        <v>7</v>
      </c>
      <c r="O109" s="8">
        <f t="shared" si="163"/>
        <v>10</v>
      </c>
      <c r="P109" s="8">
        <f t="shared" si="164"/>
        <v>13</v>
      </c>
      <c r="Q109" s="26">
        <f t="shared" si="165"/>
        <v>16</v>
      </c>
      <c r="R109" s="8">
        <f>AW109+IF($F109="범선",IF($BE$1=TRUE,INDEX(Sheet2!$H$2:'Sheet2'!$H$45,MATCH(AW109,Sheet2!$G$2:'Sheet2'!$G$45,0),0)),IF($BF$1=TRUE,INDEX(Sheet2!$I$2:'Sheet2'!$I$45,MATCH(AW109,Sheet2!$G$2:'Sheet2'!$G$45,0)),IF($BG$1=TRUE,INDEX(Sheet2!$H$2:'Sheet2'!$H$45,MATCH(AW109,Sheet2!$G$2:'Sheet2'!$G$45,0)),0)))+IF($BC$1=TRUE,2,0)</f>
        <v>8</v>
      </c>
      <c r="S109" s="8">
        <f t="shared" si="166"/>
        <v>11.5</v>
      </c>
      <c r="T109" s="8">
        <f t="shared" si="167"/>
        <v>14.5</v>
      </c>
      <c r="U109" s="26">
        <f t="shared" si="168"/>
        <v>17.5</v>
      </c>
      <c r="V109" s="8">
        <f>AX109+IF($F109="범선",IF($BE$1=TRUE,INDEX(Sheet2!$H$2:'Sheet2'!$H$45,MATCH(AX109,Sheet2!$G$2:'Sheet2'!$G$45,0),0)),IF($BF$1=TRUE,INDEX(Sheet2!$I$2:'Sheet2'!$I$45,MATCH(AX109,Sheet2!$G$2:'Sheet2'!$G$45,0)),IF($BG$1=TRUE,INDEX(Sheet2!$H$2:'Sheet2'!$H$45,MATCH(AX109,Sheet2!$G$2:'Sheet2'!$G$45,0)),0)))+IF($BC$1=TRUE,2,0)</f>
        <v>11</v>
      </c>
      <c r="W109" s="8">
        <f t="shared" si="169"/>
        <v>14.5</v>
      </c>
      <c r="X109" s="8">
        <f t="shared" si="170"/>
        <v>17.5</v>
      </c>
      <c r="Y109" s="26">
        <f t="shared" si="171"/>
        <v>20.5</v>
      </c>
      <c r="Z109" s="8">
        <f>AY109+IF($F109="범선",IF($BE$1=TRUE,INDEX(Sheet2!$H$2:'Sheet2'!$H$45,MATCH(AY109,Sheet2!$G$2:'Sheet2'!$G$45,0),0)),IF($BF$1=TRUE,INDEX(Sheet2!$I$2:'Sheet2'!$I$45,MATCH(AY109,Sheet2!$G$2:'Sheet2'!$G$45,0)),IF($BG$1=TRUE,INDEX(Sheet2!$H$2:'Sheet2'!$H$45,MATCH(AY109,Sheet2!$G$2:'Sheet2'!$G$45,0)),0)))+IF($BC$1=TRUE,2,0)</f>
        <v>15</v>
      </c>
      <c r="AA109" s="8">
        <f t="shared" si="172"/>
        <v>18.5</v>
      </c>
      <c r="AB109" s="8">
        <f t="shared" si="173"/>
        <v>21.5</v>
      </c>
      <c r="AC109" s="26">
        <f t="shared" si="174"/>
        <v>24.5</v>
      </c>
      <c r="AD109" s="8">
        <f>AZ109+IF($F109="범선",IF($BE$1=TRUE,INDEX(Sheet2!$H$2:'Sheet2'!$H$45,MATCH(AZ109,Sheet2!$G$2:'Sheet2'!$G$45,0),0)),IF($BF$1=TRUE,INDEX(Sheet2!$I$2:'Sheet2'!$I$45,MATCH(AZ109,Sheet2!$G$2:'Sheet2'!$G$45,0)),IF($BG$1=TRUE,INDEX(Sheet2!$H$2:'Sheet2'!$H$45,MATCH(AZ109,Sheet2!$G$2:'Sheet2'!$G$45,0)),0)))+IF($BC$1=TRUE,2,0)</f>
        <v>19</v>
      </c>
      <c r="AE109" s="8">
        <f t="shared" si="175"/>
        <v>22.5</v>
      </c>
      <c r="AF109" s="8">
        <f t="shared" si="176"/>
        <v>25.5</v>
      </c>
      <c r="AG109" s="26">
        <f t="shared" si="177"/>
        <v>28.5</v>
      </c>
      <c r="AH109" s="8"/>
      <c r="AI109" s="6">
        <v>200</v>
      </c>
      <c r="AJ109" s="6">
        <v>300</v>
      </c>
      <c r="AK109" s="6">
        <v>10</v>
      </c>
      <c r="AL109" s="6">
        <v>12</v>
      </c>
      <c r="AM109" s="6">
        <v>45</v>
      </c>
      <c r="AN109" s="6">
        <v>200</v>
      </c>
      <c r="AO109" s="6">
        <v>50</v>
      </c>
      <c r="AP109" s="6">
        <v>108</v>
      </c>
      <c r="AQ109" s="6">
        <v>134</v>
      </c>
      <c r="AR109" s="6">
        <v>3</v>
      </c>
      <c r="AS109" s="6">
        <f t="shared" si="178"/>
        <v>442</v>
      </c>
      <c r="AT109" s="6">
        <f t="shared" si="179"/>
        <v>331</v>
      </c>
      <c r="AU109" s="6">
        <f t="shared" si="180"/>
        <v>552</v>
      </c>
      <c r="AV109" s="6">
        <f t="shared" si="181"/>
        <v>5</v>
      </c>
      <c r="AW109" s="6">
        <f t="shared" si="182"/>
        <v>6</v>
      </c>
      <c r="AX109" s="6">
        <f t="shared" si="183"/>
        <v>9</v>
      </c>
      <c r="AY109" s="6">
        <f t="shared" si="184"/>
        <v>13</v>
      </c>
      <c r="AZ109" s="6">
        <f t="shared" si="185"/>
        <v>17</v>
      </c>
    </row>
    <row r="110" spans="1:52" s="6" customFormat="1" hidden="1">
      <c r="A110" s="35">
        <v>124</v>
      </c>
      <c r="B110" s="7" t="s">
        <v>76</v>
      </c>
      <c r="C110" s="23" t="s">
        <v>218</v>
      </c>
      <c r="D110" s="8" t="s">
        <v>1</v>
      </c>
      <c r="E110" s="8" t="s">
        <v>0</v>
      </c>
      <c r="F110" s="9" t="s">
        <v>69</v>
      </c>
      <c r="G110" s="26" t="s">
        <v>12</v>
      </c>
      <c r="H110" s="6">
        <f>ROUNDDOWN(AI110*1.05,0)+INDEX(Sheet2!$B$2:'Sheet2'!$B$5,MATCH(G110,Sheet2!$A$2:'Sheet2'!$A$5,0),0)+34*AR110-ROUNDUP(IF($BA$1=TRUE,AT110,AU110)/10,0)</f>
        <v>363</v>
      </c>
      <c r="I110" s="6">
        <f>ROUNDDOWN(AJ110*1.05,0)+INDEX(Sheet2!$B$2:'Sheet2'!$B$5,MATCH(G110,Sheet2!$A$2:'Sheet2'!$A$5,0),0)+34*AR110-ROUNDUP(IF($BA$1=TRUE,AT110,AU110)/10,0)</f>
        <v>405</v>
      </c>
      <c r="J110" s="45">
        <f t="shared" si="161"/>
        <v>768</v>
      </c>
      <c r="K110" s="41">
        <f>AU110-ROUNDDOWN(AP110/2,0)-ROUNDDOWN(MAX(AO110*1.2,AN110*0.5),0)+INDEX(Sheet2!$C$2:'Sheet2'!$C$5,MATCH(G110,Sheet2!$A$2:'Sheet2'!$A$5,0),0)</f>
        <v>852</v>
      </c>
      <c r="L110" s="23">
        <f t="shared" si="162"/>
        <v>428</v>
      </c>
      <c r="N110" s="27">
        <f>AV110+IF($F110="범선",IF($BE$1=TRUE,INDEX(Sheet2!$H$2:'Sheet2'!$H$45,MATCH(AV110,Sheet2!$G$2:'Sheet2'!$G$45,0),0)),IF($BF$1=TRUE,INDEX(Sheet2!$I$2:'Sheet2'!$I$45,MATCH(AV110,Sheet2!$G$2:'Sheet2'!$G$45,0)),IF($BG$1=TRUE,INDEX(Sheet2!$H$2:'Sheet2'!$H$45,MATCH(AV110,Sheet2!$G$2:'Sheet2'!$G$45,0)),0)))+IF($BC$1=TRUE,2,0)</f>
        <v>4</v>
      </c>
      <c r="O110" s="8">
        <f t="shared" si="163"/>
        <v>7</v>
      </c>
      <c r="P110" s="8">
        <f t="shared" si="164"/>
        <v>10</v>
      </c>
      <c r="Q110" s="26">
        <f t="shared" si="165"/>
        <v>13</v>
      </c>
      <c r="R110" s="8">
        <f>AW110+IF($F110="범선",IF($BE$1=TRUE,INDEX(Sheet2!$H$2:'Sheet2'!$H$45,MATCH(AW110,Sheet2!$G$2:'Sheet2'!$G$45,0),0)),IF($BF$1=TRUE,INDEX(Sheet2!$I$2:'Sheet2'!$I$45,MATCH(AW110,Sheet2!$G$2:'Sheet2'!$G$45,0)),IF($BG$1=TRUE,INDEX(Sheet2!$H$2:'Sheet2'!$H$45,MATCH(AW110,Sheet2!$G$2:'Sheet2'!$G$45,0)),0)))+IF($BC$1=TRUE,2,0)</f>
        <v>5</v>
      </c>
      <c r="S110" s="8">
        <f t="shared" si="166"/>
        <v>8.5</v>
      </c>
      <c r="T110" s="8">
        <f t="shared" si="167"/>
        <v>11.5</v>
      </c>
      <c r="U110" s="26">
        <f t="shared" si="168"/>
        <v>14.5</v>
      </c>
      <c r="V110" s="8">
        <f>AX110+IF($F110="범선",IF($BE$1=TRUE,INDEX(Sheet2!$H$2:'Sheet2'!$H$45,MATCH(AX110,Sheet2!$G$2:'Sheet2'!$G$45,0),0)),IF($BF$1=TRUE,INDEX(Sheet2!$I$2:'Sheet2'!$I$45,MATCH(AX110,Sheet2!$G$2:'Sheet2'!$G$45,0)),IF($BG$1=TRUE,INDEX(Sheet2!$H$2:'Sheet2'!$H$45,MATCH(AX110,Sheet2!$G$2:'Sheet2'!$G$45,0)),0)))+IF($BC$1=TRUE,2,0)</f>
        <v>8</v>
      </c>
      <c r="W110" s="8">
        <f t="shared" si="169"/>
        <v>11.5</v>
      </c>
      <c r="X110" s="8">
        <f t="shared" si="170"/>
        <v>14.5</v>
      </c>
      <c r="Y110" s="26">
        <f t="shared" si="171"/>
        <v>17.5</v>
      </c>
      <c r="Z110" s="8">
        <f>AY110+IF($F110="범선",IF($BE$1=TRUE,INDEX(Sheet2!$H$2:'Sheet2'!$H$45,MATCH(AY110,Sheet2!$G$2:'Sheet2'!$G$45,0),0)),IF($BF$1=TRUE,INDEX(Sheet2!$I$2:'Sheet2'!$I$45,MATCH(AY110,Sheet2!$G$2:'Sheet2'!$G$45,0)),IF($BG$1=TRUE,INDEX(Sheet2!$H$2:'Sheet2'!$H$45,MATCH(AY110,Sheet2!$G$2:'Sheet2'!$G$45,0)),0)))+IF($BC$1=TRUE,2,0)</f>
        <v>12</v>
      </c>
      <c r="AA110" s="8">
        <f t="shared" si="172"/>
        <v>15.5</v>
      </c>
      <c r="AB110" s="8">
        <f t="shared" si="173"/>
        <v>18.5</v>
      </c>
      <c r="AC110" s="26">
        <f t="shared" si="174"/>
        <v>21.5</v>
      </c>
      <c r="AD110" s="8">
        <f>AZ110+IF($F110="범선",IF($BE$1=TRUE,INDEX(Sheet2!$H$2:'Sheet2'!$H$45,MATCH(AZ110,Sheet2!$G$2:'Sheet2'!$G$45,0),0)),IF($BF$1=TRUE,INDEX(Sheet2!$I$2:'Sheet2'!$I$45,MATCH(AZ110,Sheet2!$G$2:'Sheet2'!$G$45,0)),IF($BG$1=TRUE,INDEX(Sheet2!$H$2:'Sheet2'!$H$45,MATCH(AZ110,Sheet2!$G$2:'Sheet2'!$G$45,0)),0)))+IF($BC$1=TRUE,2,0)</f>
        <v>16</v>
      </c>
      <c r="AE110" s="8">
        <f t="shared" si="175"/>
        <v>19.5</v>
      </c>
      <c r="AF110" s="8">
        <f t="shared" si="176"/>
        <v>22.5</v>
      </c>
      <c r="AG110" s="26">
        <f t="shared" si="177"/>
        <v>25.5</v>
      </c>
      <c r="AH110" s="8"/>
      <c r="AI110" s="6">
        <v>170</v>
      </c>
      <c r="AJ110" s="6">
        <v>210</v>
      </c>
      <c r="AK110" s="6">
        <v>9</v>
      </c>
      <c r="AL110" s="6">
        <v>12</v>
      </c>
      <c r="AM110" s="6">
        <v>40</v>
      </c>
      <c r="AN110" s="6">
        <v>135</v>
      </c>
      <c r="AO110" s="6">
        <v>70</v>
      </c>
      <c r="AP110" s="6">
        <v>100</v>
      </c>
      <c r="AQ110" s="6">
        <v>515</v>
      </c>
      <c r="AR110" s="6">
        <v>3</v>
      </c>
      <c r="AS110" s="6">
        <f t="shared" si="178"/>
        <v>750</v>
      </c>
      <c r="AT110" s="6">
        <f t="shared" si="179"/>
        <v>562</v>
      </c>
      <c r="AU110" s="6">
        <f t="shared" si="180"/>
        <v>937</v>
      </c>
      <c r="AV110" s="6">
        <f t="shared" si="181"/>
        <v>2</v>
      </c>
      <c r="AW110" s="6">
        <f t="shared" si="182"/>
        <v>3</v>
      </c>
      <c r="AX110" s="6">
        <f t="shared" si="183"/>
        <v>6</v>
      </c>
      <c r="AY110" s="6">
        <f t="shared" si="184"/>
        <v>10</v>
      </c>
      <c r="AZ110" s="6">
        <f t="shared" si="185"/>
        <v>14</v>
      </c>
    </row>
    <row r="111" spans="1:52" s="6" customFormat="1" hidden="1">
      <c r="A111" s="35">
        <v>125</v>
      </c>
      <c r="B111" s="7" t="s">
        <v>220</v>
      </c>
      <c r="C111" s="23" t="s">
        <v>218</v>
      </c>
      <c r="D111" s="8" t="s">
        <v>43</v>
      </c>
      <c r="E111" s="8" t="s">
        <v>120</v>
      </c>
      <c r="F111" s="9" t="s">
        <v>69</v>
      </c>
      <c r="G111" s="26" t="s">
        <v>12</v>
      </c>
      <c r="H111" s="6">
        <f>ROUNDDOWN(AI111*1.05,0)+INDEX(Sheet2!$B$2:'Sheet2'!$B$5,MATCH(G111,Sheet2!$A$2:'Sheet2'!$A$5,0),0)+34*AR111-ROUNDUP(IF($BA$1=TRUE,AT111,AU111)/10,0)</f>
        <v>363</v>
      </c>
      <c r="I111" s="6">
        <f>ROUNDDOWN(AJ111*1.05,0)+INDEX(Sheet2!$B$2:'Sheet2'!$B$5,MATCH(G111,Sheet2!$A$2:'Sheet2'!$A$5,0),0)+34*AR111-ROUNDUP(IF($BA$1=TRUE,AT111,AU111)/10,0)</f>
        <v>405</v>
      </c>
      <c r="J111" s="45">
        <f t="shared" si="161"/>
        <v>768</v>
      </c>
      <c r="K111" s="41">
        <f>AU111-ROUNDDOWN(AP111/2,0)-ROUNDDOWN(MAX(AO111*1.2,AN111*0.5),0)+INDEX(Sheet2!$C$2:'Sheet2'!$C$5,MATCH(G111,Sheet2!$A$2:'Sheet2'!$A$5,0),0)</f>
        <v>840</v>
      </c>
      <c r="L111" s="23">
        <f t="shared" si="162"/>
        <v>416</v>
      </c>
      <c r="N111" s="27">
        <f>AV111+IF($F111="범선",IF($BE$1=TRUE,INDEX(Sheet2!$H$2:'Sheet2'!$H$45,MATCH(AV111,Sheet2!$G$2:'Sheet2'!$G$45,0),0)),IF($BF$1=TRUE,INDEX(Sheet2!$I$2:'Sheet2'!$I$45,MATCH(AV111,Sheet2!$G$2:'Sheet2'!$G$45,0)),IF($BG$1=TRUE,INDEX(Sheet2!$H$2:'Sheet2'!$H$45,MATCH(AV111,Sheet2!$G$2:'Sheet2'!$G$45,0)),0)))+IF($BC$1=TRUE,2,0)</f>
        <v>4</v>
      </c>
      <c r="O111" s="8">
        <f t="shared" si="163"/>
        <v>7</v>
      </c>
      <c r="P111" s="8">
        <f t="shared" si="164"/>
        <v>10</v>
      </c>
      <c r="Q111" s="26">
        <f t="shared" si="165"/>
        <v>13</v>
      </c>
      <c r="R111" s="8">
        <f>AW111+IF($F111="범선",IF($BE$1=TRUE,INDEX(Sheet2!$H$2:'Sheet2'!$H$45,MATCH(AW111,Sheet2!$G$2:'Sheet2'!$G$45,0),0)),IF($BF$1=TRUE,INDEX(Sheet2!$I$2:'Sheet2'!$I$45,MATCH(AW111,Sheet2!$G$2:'Sheet2'!$G$45,0)),IF($BG$1=TRUE,INDEX(Sheet2!$H$2:'Sheet2'!$H$45,MATCH(AW111,Sheet2!$G$2:'Sheet2'!$G$45,0)),0)))+IF($BC$1=TRUE,2,0)</f>
        <v>5</v>
      </c>
      <c r="S111" s="8">
        <f t="shared" si="166"/>
        <v>8.5</v>
      </c>
      <c r="T111" s="8">
        <f t="shared" si="167"/>
        <v>11.5</v>
      </c>
      <c r="U111" s="26">
        <f t="shared" si="168"/>
        <v>14.5</v>
      </c>
      <c r="V111" s="8">
        <f>AX111+IF($F111="범선",IF($BE$1=TRUE,INDEX(Sheet2!$H$2:'Sheet2'!$H$45,MATCH(AX111,Sheet2!$G$2:'Sheet2'!$G$45,0),0)),IF($BF$1=TRUE,INDEX(Sheet2!$I$2:'Sheet2'!$I$45,MATCH(AX111,Sheet2!$G$2:'Sheet2'!$G$45,0)),IF($BG$1=TRUE,INDEX(Sheet2!$H$2:'Sheet2'!$H$45,MATCH(AX111,Sheet2!$G$2:'Sheet2'!$G$45,0)),0)))+IF($BC$1=TRUE,2,0)</f>
        <v>8</v>
      </c>
      <c r="W111" s="8">
        <f t="shared" si="169"/>
        <v>11.5</v>
      </c>
      <c r="X111" s="8">
        <f t="shared" si="170"/>
        <v>14.5</v>
      </c>
      <c r="Y111" s="26">
        <f t="shared" si="171"/>
        <v>17.5</v>
      </c>
      <c r="Z111" s="8">
        <f>AY111+IF($F111="범선",IF($BE$1=TRUE,INDEX(Sheet2!$H$2:'Sheet2'!$H$45,MATCH(AY111,Sheet2!$G$2:'Sheet2'!$G$45,0),0)),IF($BF$1=TRUE,INDEX(Sheet2!$I$2:'Sheet2'!$I$45,MATCH(AY111,Sheet2!$G$2:'Sheet2'!$G$45,0)),IF($BG$1=TRUE,INDEX(Sheet2!$H$2:'Sheet2'!$H$45,MATCH(AY111,Sheet2!$G$2:'Sheet2'!$G$45,0)),0)))+IF($BC$1=TRUE,2,0)</f>
        <v>12</v>
      </c>
      <c r="AA111" s="8">
        <f t="shared" si="172"/>
        <v>15.5</v>
      </c>
      <c r="AB111" s="8">
        <f t="shared" si="173"/>
        <v>18.5</v>
      </c>
      <c r="AC111" s="26">
        <f t="shared" si="174"/>
        <v>21.5</v>
      </c>
      <c r="AD111" s="8">
        <f>AZ111+IF($F111="범선",IF($BE$1=TRUE,INDEX(Sheet2!$H$2:'Sheet2'!$H$45,MATCH(AZ111,Sheet2!$G$2:'Sheet2'!$G$45,0),0)),IF($BF$1=TRUE,INDEX(Sheet2!$I$2:'Sheet2'!$I$45,MATCH(AZ111,Sheet2!$G$2:'Sheet2'!$G$45,0)),IF($BG$1=TRUE,INDEX(Sheet2!$H$2:'Sheet2'!$H$45,MATCH(AZ111,Sheet2!$G$2:'Sheet2'!$G$45,0)),0)))+IF($BC$1=TRUE,2,0)</f>
        <v>16</v>
      </c>
      <c r="AE111" s="8">
        <f t="shared" si="175"/>
        <v>19.5</v>
      </c>
      <c r="AF111" s="8">
        <f t="shared" si="176"/>
        <v>22.5</v>
      </c>
      <c r="AG111" s="26">
        <f t="shared" si="177"/>
        <v>25.5</v>
      </c>
      <c r="AH111" s="8"/>
      <c r="AI111" s="6">
        <v>170</v>
      </c>
      <c r="AJ111" s="6">
        <v>210</v>
      </c>
      <c r="AK111" s="6">
        <v>10</v>
      </c>
      <c r="AL111" s="6">
        <v>10</v>
      </c>
      <c r="AM111" s="6">
        <v>40</v>
      </c>
      <c r="AN111" s="6">
        <v>132</v>
      </c>
      <c r="AO111" s="6">
        <v>80</v>
      </c>
      <c r="AP111" s="6">
        <v>100</v>
      </c>
      <c r="AQ111" s="6">
        <v>518</v>
      </c>
      <c r="AR111" s="6">
        <v>3</v>
      </c>
      <c r="AS111" s="6">
        <f t="shared" si="178"/>
        <v>750</v>
      </c>
      <c r="AT111" s="6">
        <f t="shared" si="179"/>
        <v>562</v>
      </c>
      <c r="AU111" s="6">
        <f t="shared" si="180"/>
        <v>937</v>
      </c>
      <c r="AV111" s="6">
        <f t="shared" si="181"/>
        <v>2</v>
      </c>
      <c r="AW111" s="6">
        <f t="shared" si="182"/>
        <v>3</v>
      </c>
      <c r="AX111" s="6">
        <f t="shared" si="183"/>
        <v>6</v>
      </c>
      <c r="AY111" s="6">
        <f t="shared" si="184"/>
        <v>10</v>
      </c>
      <c r="AZ111" s="6">
        <f t="shared" si="185"/>
        <v>14</v>
      </c>
    </row>
    <row r="112" spans="1:52" s="6" customFormat="1" hidden="1">
      <c r="A112" s="35">
        <v>126</v>
      </c>
      <c r="B112" s="7"/>
      <c r="C112" s="23" t="s">
        <v>218</v>
      </c>
      <c r="D112" s="8" t="s">
        <v>43</v>
      </c>
      <c r="E112" s="8" t="s">
        <v>155</v>
      </c>
      <c r="F112" s="9" t="s">
        <v>69</v>
      </c>
      <c r="G112" s="26" t="s">
        <v>12</v>
      </c>
      <c r="H112" s="6">
        <f>ROUNDDOWN(AI112*1.05,0)+INDEX(Sheet2!$B$2:'Sheet2'!$B$5,MATCH(G112,Sheet2!$A$2:'Sheet2'!$A$5,0),0)+34*AR112-ROUNDUP(IF($BA$1=TRUE,AT112,AU112)/10,0)</f>
        <v>363</v>
      </c>
      <c r="I112" s="6">
        <f>ROUNDDOWN(AJ112*1.05,0)+INDEX(Sheet2!$B$2:'Sheet2'!$B$5,MATCH(G112,Sheet2!$A$2:'Sheet2'!$A$5,0),0)+34*AR112-ROUNDUP(IF($BA$1=TRUE,AT112,AU112)/10,0)</f>
        <v>405</v>
      </c>
      <c r="J112" s="45">
        <f t="shared" si="161"/>
        <v>768</v>
      </c>
      <c r="K112" s="41">
        <f>AU112-ROUNDDOWN(AP112/2,0)-ROUNDDOWN(MAX(AO112*1.2,AN112*0.5),0)+INDEX(Sheet2!$C$2:'Sheet2'!$C$5,MATCH(G112,Sheet2!$A$2:'Sheet2'!$A$5,0),0)</f>
        <v>862</v>
      </c>
      <c r="L112" s="23">
        <f t="shared" si="162"/>
        <v>438</v>
      </c>
      <c r="N112" s="27">
        <f>AV112+IF($F112="범선",IF($BE$1=TRUE,INDEX(Sheet2!$H$2:'Sheet2'!$H$45,MATCH(AV112,Sheet2!$G$2:'Sheet2'!$G$45,0),0)),IF($BF$1=TRUE,INDEX(Sheet2!$I$2:'Sheet2'!$I$45,MATCH(AV112,Sheet2!$G$2:'Sheet2'!$G$45,0)),IF($BG$1=TRUE,INDEX(Sheet2!$H$2:'Sheet2'!$H$45,MATCH(AV112,Sheet2!$G$2:'Sheet2'!$G$45,0)),0)))+IF($BC$1=TRUE,2,0)</f>
        <v>3</v>
      </c>
      <c r="O112" s="8">
        <f t="shared" si="163"/>
        <v>6</v>
      </c>
      <c r="P112" s="8">
        <f t="shared" si="164"/>
        <v>9</v>
      </c>
      <c r="Q112" s="26">
        <f t="shared" si="165"/>
        <v>12</v>
      </c>
      <c r="R112" s="8">
        <f>AW112+IF($F112="범선",IF($BE$1=TRUE,INDEX(Sheet2!$H$2:'Sheet2'!$H$45,MATCH(AW112,Sheet2!$G$2:'Sheet2'!$G$45,0),0)),IF($BF$1=TRUE,INDEX(Sheet2!$I$2:'Sheet2'!$I$45,MATCH(AW112,Sheet2!$G$2:'Sheet2'!$G$45,0)),IF($BG$1=TRUE,INDEX(Sheet2!$H$2:'Sheet2'!$H$45,MATCH(AW112,Sheet2!$G$2:'Sheet2'!$G$45,0)),0)))+IF($BC$1=TRUE,2,0)</f>
        <v>4</v>
      </c>
      <c r="S112" s="8">
        <f t="shared" si="166"/>
        <v>7.5</v>
      </c>
      <c r="T112" s="8">
        <f t="shared" si="167"/>
        <v>10.5</v>
      </c>
      <c r="U112" s="26">
        <f t="shared" si="168"/>
        <v>13.5</v>
      </c>
      <c r="V112" s="8">
        <f>AX112+IF($F112="범선",IF($BE$1=TRUE,INDEX(Sheet2!$H$2:'Sheet2'!$H$45,MATCH(AX112,Sheet2!$G$2:'Sheet2'!$G$45,0),0)),IF($BF$1=TRUE,INDEX(Sheet2!$I$2:'Sheet2'!$I$45,MATCH(AX112,Sheet2!$G$2:'Sheet2'!$G$45,0)),IF($BG$1=TRUE,INDEX(Sheet2!$H$2:'Sheet2'!$H$45,MATCH(AX112,Sheet2!$G$2:'Sheet2'!$G$45,0)),0)))+IF($BC$1=TRUE,2,0)</f>
        <v>8</v>
      </c>
      <c r="W112" s="8">
        <f t="shared" si="169"/>
        <v>11.5</v>
      </c>
      <c r="X112" s="8">
        <f t="shared" si="170"/>
        <v>14.5</v>
      </c>
      <c r="Y112" s="26">
        <f t="shared" si="171"/>
        <v>17.5</v>
      </c>
      <c r="Z112" s="8">
        <f>AY112+IF($F112="범선",IF($BE$1=TRUE,INDEX(Sheet2!$H$2:'Sheet2'!$H$45,MATCH(AY112,Sheet2!$G$2:'Sheet2'!$G$45,0),0)),IF($BF$1=TRUE,INDEX(Sheet2!$I$2:'Sheet2'!$I$45,MATCH(AY112,Sheet2!$G$2:'Sheet2'!$G$45,0)),IF($BG$1=TRUE,INDEX(Sheet2!$H$2:'Sheet2'!$H$45,MATCH(AY112,Sheet2!$G$2:'Sheet2'!$G$45,0)),0)))+IF($BC$1=TRUE,2,0)</f>
        <v>11</v>
      </c>
      <c r="AA112" s="8">
        <f t="shared" si="172"/>
        <v>14.5</v>
      </c>
      <c r="AB112" s="8">
        <f t="shared" si="173"/>
        <v>17.5</v>
      </c>
      <c r="AC112" s="26">
        <f t="shared" si="174"/>
        <v>20.5</v>
      </c>
      <c r="AD112" s="8">
        <f>AZ112+IF($F112="범선",IF($BE$1=TRUE,INDEX(Sheet2!$H$2:'Sheet2'!$H$45,MATCH(AZ112,Sheet2!$G$2:'Sheet2'!$G$45,0),0)),IF($BF$1=TRUE,INDEX(Sheet2!$I$2:'Sheet2'!$I$45,MATCH(AZ112,Sheet2!$G$2:'Sheet2'!$G$45,0)),IF($BG$1=TRUE,INDEX(Sheet2!$H$2:'Sheet2'!$H$45,MATCH(AZ112,Sheet2!$G$2:'Sheet2'!$G$45,0)),0)))+IF($BC$1=TRUE,2,0)</f>
        <v>15</v>
      </c>
      <c r="AE112" s="8">
        <f t="shared" si="175"/>
        <v>18.5</v>
      </c>
      <c r="AF112" s="8">
        <f t="shared" si="176"/>
        <v>21.5</v>
      </c>
      <c r="AG112" s="26">
        <f t="shared" si="177"/>
        <v>24.5</v>
      </c>
      <c r="AH112" s="8"/>
      <c r="AI112" s="6">
        <v>170</v>
      </c>
      <c r="AJ112" s="6">
        <v>210</v>
      </c>
      <c r="AK112" s="6">
        <v>7</v>
      </c>
      <c r="AL112" s="6">
        <v>10</v>
      </c>
      <c r="AM112" s="6">
        <v>36</v>
      </c>
      <c r="AN112" s="6">
        <v>132</v>
      </c>
      <c r="AO112" s="6">
        <v>70</v>
      </c>
      <c r="AP112" s="6">
        <v>80</v>
      </c>
      <c r="AQ112" s="6">
        <v>538</v>
      </c>
      <c r="AR112" s="6">
        <v>3</v>
      </c>
      <c r="AS112" s="6">
        <f t="shared" si="178"/>
        <v>750</v>
      </c>
      <c r="AT112" s="6">
        <f t="shared" si="179"/>
        <v>562</v>
      </c>
      <c r="AU112" s="6">
        <f t="shared" si="180"/>
        <v>937</v>
      </c>
      <c r="AV112" s="6">
        <f t="shared" si="181"/>
        <v>1</v>
      </c>
      <c r="AW112" s="6">
        <f t="shared" si="182"/>
        <v>2</v>
      </c>
      <c r="AX112" s="6">
        <f t="shared" si="183"/>
        <v>6</v>
      </c>
      <c r="AY112" s="6">
        <f t="shared" si="184"/>
        <v>9</v>
      </c>
      <c r="AZ112" s="6">
        <f t="shared" si="185"/>
        <v>13</v>
      </c>
    </row>
    <row r="113" spans="1:52" s="6" customFormat="1" hidden="1">
      <c r="A113" s="35">
        <v>127</v>
      </c>
      <c r="B113" s="7" t="s">
        <v>131</v>
      </c>
      <c r="C113" s="23" t="s">
        <v>218</v>
      </c>
      <c r="D113" s="8" t="s">
        <v>1</v>
      </c>
      <c r="E113" s="8" t="s">
        <v>0</v>
      </c>
      <c r="F113" s="9" t="s">
        <v>69</v>
      </c>
      <c r="G113" s="26" t="s">
        <v>10</v>
      </c>
      <c r="H113" s="6">
        <f>ROUNDDOWN(AI113*1.05,0)+INDEX(Sheet2!$B$2:'Sheet2'!$B$5,MATCH(G113,Sheet2!$A$2:'Sheet2'!$A$5,0),0)+34*AR113-ROUNDUP(IF($BA$1=TRUE,AT113,AU113)/10,0)</f>
        <v>386</v>
      </c>
      <c r="I113" s="6">
        <f>ROUNDDOWN(AJ113*1.05,0)+INDEX(Sheet2!$B$2:'Sheet2'!$B$5,MATCH(G113,Sheet2!$A$2:'Sheet2'!$A$5,0),0)+34*AR113-ROUNDUP(IF($BA$1=TRUE,AT113,AU113)/10,0)</f>
        <v>397</v>
      </c>
      <c r="J113" s="45">
        <f t="shared" si="161"/>
        <v>783</v>
      </c>
      <c r="K113" s="41">
        <f>AU113-ROUNDDOWN(AP113/2,0)-ROUNDDOWN(MAX(AO113*1.2,AN113*0.5),0)+INDEX(Sheet2!$C$2:'Sheet2'!$C$5,MATCH(G113,Sheet2!$A$2:'Sheet2'!$A$5,0),0)</f>
        <v>1243</v>
      </c>
      <c r="L113" s="23">
        <f t="shared" si="162"/>
        <v>687</v>
      </c>
      <c r="N113" s="27">
        <f>AV113+IF($F113="범선",IF($BE$1=TRUE,INDEX(Sheet2!$H$2:'Sheet2'!$H$45,MATCH(AV113,Sheet2!$G$2:'Sheet2'!$G$45,0),0)),IF($BF$1=TRUE,INDEX(Sheet2!$I$2:'Sheet2'!$I$45,MATCH(AV113,Sheet2!$G$2:'Sheet2'!$G$45,0)),IF($BG$1=TRUE,INDEX(Sheet2!$H$2:'Sheet2'!$H$45,MATCH(AV113,Sheet2!$G$2:'Sheet2'!$G$45,0)),0)))+IF($BC$1=TRUE,2,0)</f>
        <v>1</v>
      </c>
      <c r="O113" s="8">
        <f t="shared" si="163"/>
        <v>4</v>
      </c>
      <c r="P113" s="8">
        <f t="shared" si="164"/>
        <v>7</v>
      </c>
      <c r="Q113" s="26">
        <f t="shared" si="165"/>
        <v>10</v>
      </c>
      <c r="R113" s="8">
        <f>AW113+IF($F113="범선",IF($BE$1=TRUE,INDEX(Sheet2!$H$2:'Sheet2'!$H$45,MATCH(AW113,Sheet2!$G$2:'Sheet2'!$G$45,0),0)),IF($BF$1=TRUE,INDEX(Sheet2!$I$2:'Sheet2'!$I$45,MATCH(AW113,Sheet2!$G$2:'Sheet2'!$G$45,0)),IF($BG$1=TRUE,INDEX(Sheet2!$H$2:'Sheet2'!$H$45,MATCH(AW113,Sheet2!$G$2:'Sheet2'!$G$45,0)),0)))+IF($BC$1=TRUE,2,0)</f>
        <v>2</v>
      </c>
      <c r="S113" s="8">
        <f t="shared" si="166"/>
        <v>5.5</v>
      </c>
      <c r="T113" s="8">
        <f t="shared" si="167"/>
        <v>8.5</v>
      </c>
      <c r="U113" s="26">
        <f t="shared" si="168"/>
        <v>11.5</v>
      </c>
      <c r="V113" s="8">
        <f>AX113+IF($F113="범선",IF($BE$1=TRUE,INDEX(Sheet2!$H$2:'Sheet2'!$H$45,MATCH(AX113,Sheet2!$G$2:'Sheet2'!$G$45,0),0)),IF($BF$1=TRUE,INDEX(Sheet2!$I$2:'Sheet2'!$I$45,MATCH(AX113,Sheet2!$G$2:'Sheet2'!$G$45,0)),IF($BG$1=TRUE,INDEX(Sheet2!$H$2:'Sheet2'!$H$45,MATCH(AX113,Sheet2!$G$2:'Sheet2'!$G$45,0)),0)))+IF($BC$1=TRUE,2,0)</f>
        <v>6</v>
      </c>
      <c r="W113" s="8">
        <f t="shared" si="169"/>
        <v>9.5</v>
      </c>
      <c r="X113" s="8">
        <f t="shared" si="170"/>
        <v>12.5</v>
      </c>
      <c r="Y113" s="26">
        <f t="shared" si="171"/>
        <v>15.5</v>
      </c>
      <c r="Z113" s="8">
        <f>AY113+IF($F113="범선",IF($BE$1=TRUE,INDEX(Sheet2!$H$2:'Sheet2'!$H$45,MATCH(AY113,Sheet2!$G$2:'Sheet2'!$G$45,0),0)),IF($BF$1=TRUE,INDEX(Sheet2!$I$2:'Sheet2'!$I$45,MATCH(AY113,Sheet2!$G$2:'Sheet2'!$G$45,0)),IF($BG$1=TRUE,INDEX(Sheet2!$H$2:'Sheet2'!$H$45,MATCH(AY113,Sheet2!$G$2:'Sheet2'!$G$45,0)),0)))+IF($BC$1=TRUE,2,0)</f>
        <v>9</v>
      </c>
      <c r="AA113" s="8">
        <f t="shared" si="172"/>
        <v>12.5</v>
      </c>
      <c r="AB113" s="8">
        <f t="shared" si="173"/>
        <v>15.5</v>
      </c>
      <c r="AC113" s="26">
        <f t="shared" si="174"/>
        <v>18.5</v>
      </c>
      <c r="AD113" s="8">
        <f>AZ113+IF($F113="범선",IF($BE$1=TRUE,INDEX(Sheet2!$H$2:'Sheet2'!$H$45,MATCH(AZ113,Sheet2!$G$2:'Sheet2'!$G$45,0),0)),IF($BF$1=TRUE,INDEX(Sheet2!$I$2:'Sheet2'!$I$45,MATCH(AZ113,Sheet2!$G$2:'Sheet2'!$G$45,0)),IF($BG$1=TRUE,INDEX(Sheet2!$H$2:'Sheet2'!$H$45,MATCH(AZ113,Sheet2!$G$2:'Sheet2'!$G$45,0)),0)))+IF($BC$1=TRUE,2,0)</f>
        <v>13</v>
      </c>
      <c r="AE113" s="8">
        <f t="shared" si="175"/>
        <v>16.5</v>
      </c>
      <c r="AF113" s="8">
        <f t="shared" si="176"/>
        <v>19.5</v>
      </c>
      <c r="AG113" s="26">
        <f t="shared" si="177"/>
        <v>22.5</v>
      </c>
      <c r="AH113" s="8"/>
      <c r="AI113" s="6">
        <v>210</v>
      </c>
      <c r="AJ113" s="6">
        <v>220</v>
      </c>
      <c r="AK113" s="6">
        <v>6</v>
      </c>
      <c r="AL113" s="6">
        <v>12</v>
      </c>
      <c r="AM113" s="6">
        <v>36</v>
      </c>
      <c r="AN113" s="6">
        <v>100</v>
      </c>
      <c r="AO113" s="6">
        <v>40</v>
      </c>
      <c r="AP113" s="6">
        <v>40</v>
      </c>
      <c r="AQ113" s="6">
        <v>870</v>
      </c>
      <c r="AR113" s="6">
        <v>3</v>
      </c>
      <c r="AS113" s="6">
        <f t="shared" si="178"/>
        <v>1010</v>
      </c>
      <c r="AT113" s="6">
        <f t="shared" si="179"/>
        <v>757</v>
      </c>
      <c r="AU113" s="6">
        <f t="shared" si="180"/>
        <v>1262</v>
      </c>
      <c r="AV113" s="6">
        <f t="shared" si="181"/>
        <v>-1</v>
      </c>
      <c r="AW113" s="6">
        <f t="shared" si="182"/>
        <v>0</v>
      </c>
      <c r="AX113" s="6">
        <f t="shared" si="183"/>
        <v>4</v>
      </c>
      <c r="AY113" s="6">
        <f t="shared" si="184"/>
        <v>7</v>
      </c>
      <c r="AZ113" s="6">
        <f t="shared" si="185"/>
        <v>11</v>
      </c>
    </row>
    <row r="114" spans="1:52" s="6" customFormat="1" hidden="1">
      <c r="A114" s="35">
        <v>128</v>
      </c>
      <c r="B114" s="7" t="s">
        <v>219</v>
      </c>
      <c r="C114" s="23" t="s">
        <v>218</v>
      </c>
      <c r="D114" s="8" t="s">
        <v>1</v>
      </c>
      <c r="E114" s="8" t="s">
        <v>0</v>
      </c>
      <c r="F114" s="9" t="s">
        <v>69</v>
      </c>
      <c r="G114" s="26" t="s">
        <v>8</v>
      </c>
      <c r="H114" s="6">
        <f>ROUNDDOWN(AI114*1.05,0)+INDEX(Sheet2!$B$2:'Sheet2'!$B$5,MATCH(G114,Sheet2!$A$2:'Sheet2'!$A$5,0),0)+34*AR114-ROUNDUP(IF($BA$1=TRUE,AT114,AU114)/10,0)</f>
        <v>436</v>
      </c>
      <c r="I114" s="6">
        <f>ROUNDDOWN(AJ114*1.05,0)+INDEX(Sheet2!$B$2:'Sheet2'!$B$5,MATCH(G114,Sheet2!$A$2:'Sheet2'!$A$5,0),0)+34*AR114-ROUNDUP(IF($BA$1=TRUE,AT114,AU114)/10,0)</f>
        <v>541</v>
      </c>
      <c r="J114" s="45">
        <f t="shared" si="161"/>
        <v>977</v>
      </c>
      <c r="K114" s="41">
        <f>AU114-ROUNDDOWN(AP114/2,0)-ROUNDDOWN(MAX(AO114*1.2,AN114*0.5),0)+INDEX(Sheet2!$C$2:'Sheet2'!$C$5,MATCH(G114,Sheet2!$A$2:'Sheet2'!$A$5,0),0)</f>
        <v>911</v>
      </c>
      <c r="L114" s="23">
        <f t="shared" si="162"/>
        <v>487</v>
      </c>
      <c r="N114" s="27">
        <f>AV114+IF($F114="범선",IF($BE$1=TRUE,INDEX(Sheet2!$H$2:'Sheet2'!$H$45,MATCH(AV114,Sheet2!$G$2:'Sheet2'!$G$45,0),0)),IF($BF$1=TRUE,INDEX(Sheet2!$I$2:'Sheet2'!$I$45,MATCH(AV114,Sheet2!$G$2:'Sheet2'!$G$45,0)),IF($BG$1=TRUE,INDEX(Sheet2!$H$2:'Sheet2'!$H$45,MATCH(AV114,Sheet2!$G$2:'Sheet2'!$G$45,0)),0)))+IF($BC$1=TRUE,2,0)</f>
        <v>0</v>
      </c>
      <c r="O114" s="8">
        <f t="shared" si="163"/>
        <v>3</v>
      </c>
      <c r="P114" s="8">
        <f t="shared" si="164"/>
        <v>6</v>
      </c>
      <c r="Q114" s="26">
        <f t="shared" si="165"/>
        <v>9</v>
      </c>
      <c r="R114" s="8">
        <f>AW114+IF($F114="범선",IF($BE$1=TRUE,INDEX(Sheet2!$H$2:'Sheet2'!$H$45,MATCH(AW114,Sheet2!$G$2:'Sheet2'!$G$45,0),0)),IF($BF$1=TRUE,INDEX(Sheet2!$I$2:'Sheet2'!$I$45,MATCH(AW114,Sheet2!$G$2:'Sheet2'!$G$45,0)),IF($BG$1=TRUE,INDEX(Sheet2!$H$2:'Sheet2'!$H$45,MATCH(AW114,Sheet2!$G$2:'Sheet2'!$G$45,0)),0)))+IF($BC$1=TRUE,2,0)</f>
        <v>1</v>
      </c>
      <c r="S114" s="8">
        <f t="shared" si="166"/>
        <v>4.5</v>
      </c>
      <c r="T114" s="8">
        <f t="shared" si="167"/>
        <v>7.5</v>
      </c>
      <c r="U114" s="26">
        <f t="shared" si="168"/>
        <v>10.5</v>
      </c>
      <c r="V114" s="8">
        <f>AX114+IF($F114="범선",IF($BE$1=TRUE,INDEX(Sheet2!$H$2:'Sheet2'!$H$45,MATCH(AX114,Sheet2!$G$2:'Sheet2'!$G$45,0),0)),IF($BF$1=TRUE,INDEX(Sheet2!$I$2:'Sheet2'!$I$45,MATCH(AX114,Sheet2!$G$2:'Sheet2'!$G$45,0)),IF($BG$1=TRUE,INDEX(Sheet2!$H$2:'Sheet2'!$H$45,MATCH(AX114,Sheet2!$G$2:'Sheet2'!$G$45,0)),0)))+IF($BC$1=TRUE,2,0)</f>
        <v>4</v>
      </c>
      <c r="W114" s="8">
        <f t="shared" si="169"/>
        <v>7.5</v>
      </c>
      <c r="X114" s="8">
        <f t="shared" si="170"/>
        <v>10.5</v>
      </c>
      <c r="Y114" s="26">
        <f t="shared" si="171"/>
        <v>13.5</v>
      </c>
      <c r="Z114" s="8">
        <f>AY114+IF($F114="범선",IF($BE$1=TRUE,INDEX(Sheet2!$H$2:'Sheet2'!$H$45,MATCH(AY114,Sheet2!$G$2:'Sheet2'!$G$45,0),0)),IF($BF$1=TRUE,INDEX(Sheet2!$I$2:'Sheet2'!$I$45,MATCH(AY114,Sheet2!$G$2:'Sheet2'!$G$45,0)),IF($BG$1=TRUE,INDEX(Sheet2!$H$2:'Sheet2'!$H$45,MATCH(AY114,Sheet2!$G$2:'Sheet2'!$G$45,0)),0)))+IF($BC$1=TRUE,2,0)</f>
        <v>8</v>
      </c>
      <c r="AA114" s="8">
        <f t="shared" si="172"/>
        <v>11.5</v>
      </c>
      <c r="AB114" s="8">
        <f t="shared" si="173"/>
        <v>14.5</v>
      </c>
      <c r="AC114" s="26">
        <f t="shared" si="174"/>
        <v>17.5</v>
      </c>
      <c r="AD114" s="8">
        <f>AZ114+IF($F114="범선",IF($BE$1=TRUE,INDEX(Sheet2!$H$2:'Sheet2'!$H$45,MATCH(AZ114,Sheet2!$G$2:'Sheet2'!$G$45,0),0)),IF($BF$1=TRUE,INDEX(Sheet2!$I$2:'Sheet2'!$I$45,MATCH(AZ114,Sheet2!$G$2:'Sheet2'!$G$45,0)),IF($BG$1=TRUE,INDEX(Sheet2!$H$2:'Sheet2'!$H$45,MATCH(AZ114,Sheet2!$G$2:'Sheet2'!$G$45,0)),0)))+IF($BC$1=TRUE,2,0)</f>
        <v>12</v>
      </c>
      <c r="AE114" s="8">
        <f t="shared" si="175"/>
        <v>15.5</v>
      </c>
      <c r="AF114" s="8">
        <f t="shared" si="176"/>
        <v>18.5</v>
      </c>
      <c r="AG114" s="26">
        <f t="shared" si="177"/>
        <v>21.5</v>
      </c>
      <c r="AH114" s="8"/>
      <c r="AI114" s="6">
        <v>230</v>
      </c>
      <c r="AJ114" s="6">
        <v>330</v>
      </c>
      <c r="AK114" s="6">
        <v>11</v>
      </c>
      <c r="AL114" s="6">
        <v>15</v>
      </c>
      <c r="AM114" s="6">
        <v>20</v>
      </c>
      <c r="AN114" s="6">
        <v>100</v>
      </c>
      <c r="AO114" s="6">
        <v>25</v>
      </c>
      <c r="AP114" s="6">
        <v>50</v>
      </c>
      <c r="AQ114" s="6">
        <v>600</v>
      </c>
      <c r="AR114" s="6">
        <v>3</v>
      </c>
      <c r="AS114" s="6">
        <f t="shared" si="178"/>
        <v>750</v>
      </c>
      <c r="AT114" s="6">
        <f t="shared" si="179"/>
        <v>562</v>
      </c>
      <c r="AU114" s="6">
        <f t="shared" si="180"/>
        <v>937</v>
      </c>
      <c r="AV114" s="6">
        <f t="shared" si="181"/>
        <v>-2</v>
      </c>
      <c r="AW114" s="6">
        <f t="shared" si="182"/>
        <v>-1</v>
      </c>
      <c r="AX114" s="6">
        <f t="shared" si="183"/>
        <v>2</v>
      </c>
      <c r="AY114" s="6">
        <f t="shared" si="184"/>
        <v>6</v>
      </c>
      <c r="AZ114" s="6">
        <f t="shared" si="185"/>
        <v>10</v>
      </c>
    </row>
    <row r="115" spans="1:52" s="6" customFormat="1" hidden="1">
      <c r="A115" s="35">
        <v>129</v>
      </c>
      <c r="B115" s="2" t="s">
        <v>376</v>
      </c>
      <c r="C115" s="23" t="s">
        <v>374</v>
      </c>
      <c r="D115" s="8" t="s">
        <v>1</v>
      </c>
      <c r="E115" s="3" t="s">
        <v>70</v>
      </c>
      <c r="F115" s="8" t="s">
        <v>303</v>
      </c>
      <c r="G115" s="26" t="s">
        <v>12</v>
      </c>
      <c r="H115" s="6">
        <f>ROUNDDOWN(AI115*1.05,0)+INDEX(Sheet2!$B$2:'Sheet2'!$B$5,MATCH(G115,Sheet2!$A$2:'Sheet2'!$A$5,0),0)+34*AR115-ROUNDUP(IF($BA$1=TRUE,AT115,AU115)/10,0)</f>
        <v>425</v>
      </c>
      <c r="I115" s="6">
        <f>ROUNDDOWN(AJ115*1.05,0)+INDEX(Sheet2!$B$2:'Sheet2'!$B$5,MATCH(G115,Sheet2!$A$2:'Sheet2'!$A$5,0),0)+34*AR115-ROUNDUP(IF($BA$1=TRUE,AT115,AU115)/10,0)</f>
        <v>476</v>
      </c>
      <c r="J115" s="45">
        <f t="shared" si="161"/>
        <v>901</v>
      </c>
      <c r="K115" s="41">
        <f>AU115-ROUNDDOWN(AP115/2,0)-ROUNDDOWN(MAX(AO115*1.2,AN115*0.5),0)+INDEX(Sheet2!$C$2:'Sheet2'!$C$5,MATCH(G115,Sheet2!$A$2:'Sheet2'!$A$5,0),0)</f>
        <v>615</v>
      </c>
      <c r="L115" s="23">
        <f t="shared" si="162"/>
        <v>266</v>
      </c>
      <c r="N115" s="27">
        <f>AV115+IF($F115="범선",IF($BE$1=TRUE,INDEX(Sheet2!$H$2:'Sheet2'!$H$45,MATCH(AV115,Sheet2!$G$2:'Sheet2'!$G$45,0),0)),IF($BF$1=TRUE,INDEX(Sheet2!$I$2:'Sheet2'!$I$45,MATCH(AV115,Sheet2!$G$2:'Sheet2'!$G$45,0)),IF($BG$1=TRUE,INDEX(Sheet2!$H$2:'Sheet2'!$H$45,MATCH(AV115,Sheet2!$G$2:'Sheet2'!$G$45,0)),0)))+IF($BC$1=TRUE,2,0)</f>
        <v>6</v>
      </c>
      <c r="O115" s="8">
        <f t="shared" si="163"/>
        <v>9</v>
      </c>
      <c r="P115" s="8">
        <f t="shared" si="164"/>
        <v>12</v>
      </c>
      <c r="Q115" s="26">
        <f t="shared" si="165"/>
        <v>15</v>
      </c>
      <c r="R115" s="8">
        <f>AW115+IF($F115="범선",IF($BE$1=TRUE,INDEX(Sheet2!$H$2:'Sheet2'!$H$45,MATCH(AW115,Sheet2!$G$2:'Sheet2'!$G$45,0),0)),IF($BF$1=TRUE,INDEX(Sheet2!$I$2:'Sheet2'!$I$45,MATCH(AW115,Sheet2!$G$2:'Sheet2'!$G$45,0)),IF($BG$1=TRUE,INDEX(Sheet2!$H$2:'Sheet2'!$H$45,MATCH(AW115,Sheet2!$G$2:'Sheet2'!$G$45,0)),0)))+IF($BC$1=TRUE,2,0)</f>
        <v>7</v>
      </c>
      <c r="S115" s="8">
        <f t="shared" si="166"/>
        <v>10.5</v>
      </c>
      <c r="T115" s="8">
        <f t="shared" si="167"/>
        <v>13.5</v>
      </c>
      <c r="U115" s="26">
        <f t="shared" si="168"/>
        <v>16.5</v>
      </c>
      <c r="V115" s="8">
        <f>AX115+IF($F115="범선",IF($BE$1=TRUE,INDEX(Sheet2!$H$2:'Sheet2'!$H$45,MATCH(AX115,Sheet2!$G$2:'Sheet2'!$G$45,0),0)),IF($BF$1=TRUE,INDEX(Sheet2!$I$2:'Sheet2'!$I$45,MATCH(AX115,Sheet2!$G$2:'Sheet2'!$G$45,0)),IF($BG$1=TRUE,INDEX(Sheet2!$H$2:'Sheet2'!$H$45,MATCH(AX115,Sheet2!$G$2:'Sheet2'!$G$45,0)),0)))+IF($BC$1=TRUE,2,0)</f>
        <v>10</v>
      </c>
      <c r="W115" s="8">
        <f t="shared" si="169"/>
        <v>13.5</v>
      </c>
      <c r="X115" s="8">
        <f t="shared" si="170"/>
        <v>16.5</v>
      </c>
      <c r="Y115" s="26">
        <f t="shared" si="171"/>
        <v>19.5</v>
      </c>
      <c r="Z115" s="8">
        <f>AY115+IF($F115="범선",IF($BE$1=TRUE,INDEX(Sheet2!$H$2:'Sheet2'!$H$45,MATCH(AY115,Sheet2!$G$2:'Sheet2'!$G$45,0),0)),IF($BF$1=TRUE,INDEX(Sheet2!$I$2:'Sheet2'!$I$45,MATCH(AY115,Sheet2!$G$2:'Sheet2'!$G$45,0)),IF($BG$1=TRUE,INDEX(Sheet2!$H$2:'Sheet2'!$H$45,MATCH(AY115,Sheet2!$G$2:'Sheet2'!$G$45,0)),0)))+IF($BC$1=TRUE,2,0)</f>
        <v>14</v>
      </c>
      <c r="AA115" s="8">
        <f t="shared" si="172"/>
        <v>17.5</v>
      </c>
      <c r="AB115" s="8">
        <f t="shared" si="173"/>
        <v>20.5</v>
      </c>
      <c r="AC115" s="26">
        <f t="shared" si="174"/>
        <v>23.5</v>
      </c>
      <c r="AD115" s="8">
        <f>AZ115+IF($F115="범선",IF($BE$1=TRUE,INDEX(Sheet2!$H$2:'Sheet2'!$H$45,MATCH(AZ115,Sheet2!$G$2:'Sheet2'!$G$45,0),0)),IF($BF$1=TRUE,INDEX(Sheet2!$I$2:'Sheet2'!$I$45,MATCH(AZ115,Sheet2!$G$2:'Sheet2'!$G$45,0)),IF($BG$1=TRUE,INDEX(Sheet2!$H$2:'Sheet2'!$H$45,MATCH(AZ115,Sheet2!$G$2:'Sheet2'!$G$45,0)),0)))+IF($BC$1=TRUE,2,0)</f>
        <v>18</v>
      </c>
      <c r="AE115" s="8">
        <f t="shared" si="175"/>
        <v>21.5</v>
      </c>
      <c r="AF115" s="8">
        <f t="shared" si="176"/>
        <v>24.5</v>
      </c>
      <c r="AG115" s="26">
        <f t="shared" si="177"/>
        <v>27.5</v>
      </c>
      <c r="AH115" s="3"/>
      <c r="AI115">
        <v>218</v>
      </c>
      <c r="AJ115">
        <v>266</v>
      </c>
      <c r="AK115">
        <v>13</v>
      </c>
      <c r="AL115">
        <v>14</v>
      </c>
      <c r="AM115">
        <v>45</v>
      </c>
      <c r="AN115">
        <v>130</v>
      </c>
      <c r="AO115">
        <v>110</v>
      </c>
      <c r="AP115">
        <v>104</v>
      </c>
      <c r="AQ115">
        <v>366</v>
      </c>
      <c r="AR115">
        <v>3</v>
      </c>
      <c r="AS115" s="6">
        <f t="shared" si="178"/>
        <v>600</v>
      </c>
      <c r="AT115" s="6">
        <f t="shared" si="179"/>
        <v>450</v>
      </c>
      <c r="AU115" s="6">
        <f t="shared" si="180"/>
        <v>750</v>
      </c>
      <c r="AV115" s="6">
        <f t="shared" si="181"/>
        <v>4</v>
      </c>
      <c r="AW115" s="6">
        <f t="shared" si="182"/>
        <v>5</v>
      </c>
      <c r="AX115" s="6">
        <f t="shared" si="183"/>
        <v>8</v>
      </c>
      <c r="AY115" s="6">
        <f t="shared" si="184"/>
        <v>12</v>
      </c>
      <c r="AZ115" s="6">
        <f t="shared" si="185"/>
        <v>16</v>
      </c>
    </row>
    <row r="116" spans="1:52" s="6" customFormat="1" hidden="1">
      <c r="A116" s="35">
        <v>130</v>
      </c>
      <c r="B116" s="2"/>
      <c r="C116" s="23" t="s">
        <v>374</v>
      </c>
      <c r="D116" s="8" t="s">
        <v>43</v>
      </c>
      <c r="E116" s="3" t="s">
        <v>378</v>
      </c>
      <c r="F116" s="8" t="s">
        <v>303</v>
      </c>
      <c r="G116" s="26" t="s">
        <v>12</v>
      </c>
      <c r="H116" s="6">
        <f>ROUNDDOWN(AI116*1.05,0)+INDEX(Sheet2!$B$2:'Sheet2'!$B$5,MATCH(G116,Sheet2!$A$2:'Sheet2'!$A$5,0),0)+34*AR116-ROUNDUP(IF($BA$1=TRUE,AT116,AU116)/10,0)</f>
        <v>438</v>
      </c>
      <c r="I116" s="6">
        <f>ROUNDDOWN(AJ116*1.05,0)+INDEX(Sheet2!$B$2:'Sheet2'!$B$5,MATCH(G116,Sheet2!$A$2:'Sheet2'!$A$5,0),0)+34*AR116-ROUNDUP(IF($BA$1=TRUE,AT116,AU116)/10,0)</f>
        <v>491</v>
      </c>
      <c r="J116" s="45">
        <f t="shared" si="161"/>
        <v>929</v>
      </c>
      <c r="K116" s="41">
        <f>AU116-ROUNDDOWN(AP116/2,0)-ROUNDDOWN(MAX(AO116*1.2,AN116*0.5),0)+INDEX(Sheet2!$C$2:'Sheet2'!$C$5,MATCH(G116,Sheet2!$A$2:'Sheet2'!$A$5,0),0)</f>
        <v>639</v>
      </c>
      <c r="L116" s="23">
        <f t="shared" si="162"/>
        <v>290</v>
      </c>
      <c r="N116" s="27">
        <f>AV116+IF($F116="범선",IF($BE$1=TRUE,INDEX(Sheet2!$H$2:'Sheet2'!$H$45,MATCH(AV116,Sheet2!$G$2:'Sheet2'!$G$45,0),0)),IF($BF$1=TRUE,INDEX(Sheet2!$I$2:'Sheet2'!$I$45,MATCH(AV116,Sheet2!$G$2:'Sheet2'!$G$45,0)),IF($BG$1=TRUE,INDEX(Sheet2!$H$2:'Sheet2'!$H$45,MATCH(AV116,Sheet2!$G$2:'Sheet2'!$G$45,0)),0)))+IF($BC$1=TRUE,2,0)</f>
        <v>5</v>
      </c>
      <c r="O116" s="8">
        <f t="shared" si="163"/>
        <v>8</v>
      </c>
      <c r="P116" s="8">
        <f t="shared" si="164"/>
        <v>11</v>
      </c>
      <c r="Q116" s="26">
        <f t="shared" si="165"/>
        <v>14</v>
      </c>
      <c r="R116" s="8">
        <f>AW116+IF($F116="범선",IF($BE$1=TRUE,INDEX(Sheet2!$H$2:'Sheet2'!$H$45,MATCH(AW116,Sheet2!$G$2:'Sheet2'!$G$45,0),0)),IF($BF$1=TRUE,INDEX(Sheet2!$I$2:'Sheet2'!$I$45,MATCH(AW116,Sheet2!$G$2:'Sheet2'!$G$45,0)),IF($BG$1=TRUE,INDEX(Sheet2!$H$2:'Sheet2'!$H$45,MATCH(AW116,Sheet2!$G$2:'Sheet2'!$G$45,0)),0)))+IF($BC$1=TRUE,2,0)</f>
        <v>6</v>
      </c>
      <c r="S116" s="8">
        <f t="shared" si="166"/>
        <v>9.5</v>
      </c>
      <c r="T116" s="8">
        <f t="shared" si="167"/>
        <v>12.5</v>
      </c>
      <c r="U116" s="26">
        <f t="shared" si="168"/>
        <v>15.5</v>
      </c>
      <c r="V116" s="8">
        <f>AX116+IF($F116="범선",IF($BE$1=TRUE,INDEX(Sheet2!$H$2:'Sheet2'!$H$45,MATCH(AX116,Sheet2!$G$2:'Sheet2'!$G$45,0),0)),IF($BF$1=TRUE,INDEX(Sheet2!$I$2:'Sheet2'!$I$45,MATCH(AX116,Sheet2!$G$2:'Sheet2'!$G$45,0)),IF($BG$1=TRUE,INDEX(Sheet2!$H$2:'Sheet2'!$H$45,MATCH(AX116,Sheet2!$G$2:'Sheet2'!$G$45,0)),0)))+IF($BC$1=TRUE,2,0)</f>
        <v>10</v>
      </c>
      <c r="W116" s="8">
        <f t="shared" si="169"/>
        <v>13.5</v>
      </c>
      <c r="X116" s="8">
        <f t="shared" si="170"/>
        <v>16.5</v>
      </c>
      <c r="Y116" s="26">
        <f t="shared" si="171"/>
        <v>19.5</v>
      </c>
      <c r="Z116" s="8">
        <f>AY116+IF($F116="범선",IF($BE$1=TRUE,INDEX(Sheet2!$H$2:'Sheet2'!$H$45,MATCH(AY116,Sheet2!$G$2:'Sheet2'!$G$45,0),0)),IF($BF$1=TRUE,INDEX(Sheet2!$I$2:'Sheet2'!$I$45,MATCH(AY116,Sheet2!$G$2:'Sheet2'!$G$45,0)),IF($BG$1=TRUE,INDEX(Sheet2!$H$2:'Sheet2'!$H$45,MATCH(AY116,Sheet2!$G$2:'Sheet2'!$G$45,0)),0)))+IF($BC$1=TRUE,2,0)</f>
        <v>13</v>
      </c>
      <c r="AA116" s="8">
        <f t="shared" si="172"/>
        <v>16.5</v>
      </c>
      <c r="AB116" s="8">
        <f t="shared" si="173"/>
        <v>19.5</v>
      </c>
      <c r="AC116" s="26">
        <f t="shared" si="174"/>
        <v>22.5</v>
      </c>
      <c r="AD116" s="8">
        <f>AZ116+IF($F116="범선",IF($BE$1=TRUE,INDEX(Sheet2!$H$2:'Sheet2'!$H$45,MATCH(AZ116,Sheet2!$G$2:'Sheet2'!$G$45,0),0)),IF($BF$1=TRUE,INDEX(Sheet2!$I$2:'Sheet2'!$I$45,MATCH(AZ116,Sheet2!$G$2:'Sheet2'!$G$45,0)),IF($BG$1=TRUE,INDEX(Sheet2!$H$2:'Sheet2'!$H$45,MATCH(AZ116,Sheet2!$G$2:'Sheet2'!$G$45,0)),0)))+IF($BC$1=TRUE,2,0)</f>
        <v>17</v>
      </c>
      <c r="AE116" s="8">
        <f t="shared" si="175"/>
        <v>20.5</v>
      </c>
      <c r="AF116" s="8">
        <f t="shared" si="176"/>
        <v>23.5</v>
      </c>
      <c r="AG116" s="26">
        <f t="shared" si="177"/>
        <v>26.5</v>
      </c>
      <c r="AH116" s="3"/>
      <c r="AI116" s="40">
        <v>230</v>
      </c>
      <c r="AJ116" s="40">
        <v>280</v>
      </c>
      <c r="AK116" s="40">
        <v>13</v>
      </c>
      <c r="AL116" s="40">
        <v>14</v>
      </c>
      <c r="AM116" s="40">
        <v>41</v>
      </c>
      <c r="AN116" s="40">
        <v>130</v>
      </c>
      <c r="AO116" s="40">
        <v>90</v>
      </c>
      <c r="AP116" s="40">
        <v>104</v>
      </c>
      <c r="AQ116" s="40">
        <v>366</v>
      </c>
      <c r="AR116" s="40">
        <v>3</v>
      </c>
      <c r="AS116" s="40">
        <f t="shared" si="178"/>
        <v>600</v>
      </c>
      <c r="AT116" s="40">
        <f t="shared" si="179"/>
        <v>450</v>
      </c>
      <c r="AU116" s="40">
        <f t="shared" si="180"/>
        <v>750</v>
      </c>
      <c r="AV116" s="6">
        <f t="shared" si="181"/>
        <v>3</v>
      </c>
      <c r="AW116" s="6">
        <f t="shared" si="182"/>
        <v>4</v>
      </c>
      <c r="AX116" s="6">
        <f t="shared" si="183"/>
        <v>8</v>
      </c>
      <c r="AY116" s="6">
        <f t="shared" si="184"/>
        <v>11</v>
      </c>
      <c r="AZ116" s="6">
        <f t="shared" si="185"/>
        <v>15</v>
      </c>
    </row>
    <row r="117" spans="1:52" s="6" customFormat="1" hidden="1">
      <c r="A117" s="35">
        <v>131</v>
      </c>
      <c r="B117" s="2" t="s">
        <v>375</v>
      </c>
      <c r="C117" s="23" t="s">
        <v>374</v>
      </c>
      <c r="D117" s="8" t="s">
        <v>1</v>
      </c>
      <c r="E117" s="3" t="s">
        <v>365</v>
      </c>
      <c r="F117" s="8" t="s">
        <v>303</v>
      </c>
      <c r="G117" s="26" t="s">
        <v>12</v>
      </c>
      <c r="H117" s="6">
        <f>ROUNDDOWN(AI117*1.05,0)+INDEX(Sheet2!$B$2:'Sheet2'!$B$5,MATCH(G117,Sheet2!$A$2:'Sheet2'!$A$5,0),0)+34*AR117-ROUNDUP(IF($BA$1=TRUE,AT117,AU117)/10,0)</f>
        <v>425</v>
      </c>
      <c r="I117" s="6">
        <f>ROUNDDOWN(AJ117*1.05,0)+INDEX(Sheet2!$B$2:'Sheet2'!$B$5,MATCH(G117,Sheet2!$A$2:'Sheet2'!$A$5,0),0)+34*AR117-ROUNDUP(IF($BA$1=TRUE,AT117,AU117)/10,0)</f>
        <v>476</v>
      </c>
      <c r="J117" s="45">
        <f t="shared" si="161"/>
        <v>901</v>
      </c>
      <c r="K117" s="41">
        <f>AU117-ROUNDDOWN(AP117/2,0)-ROUNDDOWN(MAX(AO117*1.2,AN117*0.5),0)+INDEX(Sheet2!$C$2:'Sheet2'!$C$5,MATCH(G117,Sheet2!$A$2:'Sheet2'!$A$5,0),0)</f>
        <v>627</v>
      </c>
      <c r="L117" s="23">
        <f t="shared" si="162"/>
        <v>278</v>
      </c>
      <c r="N117" s="27">
        <f>AV117+IF($F117="범선",IF($BE$1=TRUE,INDEX(Sheet2!$H$2:'Sheet2'!$H$45,MATCH(AV117,Sheet2!$G$2:'Sheet2'!$G$45,0),0)),IF($BF$1=TRUE,INDEX(Sheet2!$I$2:'Sheet2'!$I$45,MATCH(AV117,Sheet2!$G$2:'Sheet2'!$G$45,0)),IF($BG$1=TRUE,INDEX(Sheet2!$H$2:'Sheet2'!$H$45,MATCH(AV117,Sheet2!$G$2:'Sheet2'!$G$45,0)),0)))+IF($BC$1=TRUE,2,0)</f>
        <v>5</v>
      </c>
      <c r="O117" s="8">
        <f t="shared" si="163"/>
        <v>8</v>
      </c>
      <c r="P117" s="8">
        <f t="shared" si="164"/>
        <v>11</v>
      </c>
      <c r="Q117" s="26">
        <f t="shared" si="165"/>
        <v>14</v>
      </c>
      <c r="R117" s="8">
        <f>AW117+IF($F117="범선",IF($BE$1=TRUE,INDEX(Sheet2!$H$2:'Sheet2'!$H$45,MATCH(AW117,Sheet2!$G$2:'Sheet2'!$G$45,0),0)),IF($BF$1=TRUE,INDEX(Sheet2!$I$2:'Sheet2'!$I$45,MATCH(AW117,Sheet2!$G$2:'Sheet2'!$G$45,0)),IF($BG$1=TRUE,INDEX(Sheet2!$H$2:'Sheet2'!$H$45,MATCH(AW117,Sheet2!$G$2:'Sheet2'!$G$45,0)),0)))+IF($BC$1=TRUE,2,0)</f>
        <v>6</v>
      </c>
      <c r="S117" s="8">
        <f t="shared" si="166"/>
        <v>9.5</v>
      </c>
      <c r="T117" s="8">
        <f t="shared" si="167"/>
        <v>12.5</v>
      </c>
      <c r="U117" s="26">
        <f t="shared" si="168"/>
        <v>15.5</v>
      </c>
      <c r="V117" s="8">
        <f>AX117+IF($F117="범선",IF($BE$1=TRUE,INDEX(Sheet2!$H$2:'Sheet2'!$H$45,MATCH(AX117,Sheet2!$G$2:'Sheet2'!$G$45,0),0)),IF($BF$1=TRUE,INDEX(Sheet2!$I$2:'Sheet2'!$I$45,MATCH(AX117,Sheet2!$G$2:'Sheet2'!$G$45,0)),IF($BG$1=TRUE,INDEX(Sheet2!$H$2:'Sheet2'!$H$45,MATCH(AX117,Sheet2!$G$2:'Sheet2'!$G$45,0)),0)))+IF($BC$1=TRUE,2,0)</f>
        <v>10</v>
      </c>
      <c r="W117" s="8">
        <f t="shared" si="169"/>
        <v>13.5</v>
      </c>
      <c r="X117" s="8">
        <f t="shared" si="170"/>
        <v>16.5</v>
      </c>
      <c r="Y117" s="26">
        <f t="shared" si="171"/>
        <v>19.5</v>
      </c>
      <c r="Z117" s="8">
        <f>AY117+IF($F117="범선",IF($BE$1=TRUE,INDEX(Sheet2!$H$2:'Sheet2'!$H$45,MATCH(AY117,Sheet2!$G$2:'Sheet2'!$G$45,0),0)),IF($BF$1=TRUE,INDEX(Sheet2!$I$2:'Sheet2'!$I$45,MATCH(AY117,Sheet2!$G$2:'Sheet2'!$G$45,0)),IF($BG$1=TRUE,INDEX(Sheet2!$H$2:'Sheet2'!$H$45,MATCH(AY117,Sheet2!$G$2:'Sheet2'!$G$45,0)),0)))+IF($BC$1=TRUE,2,0)</f>
        <v>14</v>
      </c>
      <c r="AA117" s="8">
        <f t="shared" si="172"/>
        <v>17.5</v>
      </c>
      <c r="AB117" s="8">
        <f t="shared" si="173"/>
        <v>20.5</v>
      </c>
      <c r="AC117" s="26">
        <f t="shared" si="174"/>
        <v>23.5</v>
      </c>
      <c r="AD117" s="8">
        <f>AZ117+IF($F117="범선",IF($BE$1=TRUE,INDEX(Sheet2!$H$2:'Sheet2'!$H$45,MATCH(AZ117,Sheet2!$G$2:'Sheet2'!$G$45,0),0)),IF($BF$1=TRUE,INDEX(Sheet2!$I$2:'Sheet2'!$I$45,MATCH(AZ117,Sheet2!$G$2:'Sheet2'!$G$45,0)),IF($BG$1=TRUE,INDEX(Sheet2!$H$2:'Sheet2'!$H$45,MATCH(AZ117,Sheet2!$G$2:'Sheet2'!$G$45,0)),0)))+IF($BC$1=TRUE,2,0)</f>
        <v>17</v>
      </c>
      <c r="AE117" s="8">
        <f t="shared" si="175"/>
        <v>20.5</v>
      </c>
      <c r="AF117" s="8">
        <f t="shared" si="176"/>
        <v>23.5</v>
      </c>
      <c r="AG117" s="26">
        <f t="shared" si="177"/>
        <v>26.5</v>
      </c>
      <c r="AH117" s="3"/>
      <c r="AI117" s="40">
        <v>218</v>
      </c>
      <c r="AJ117" s="40">
        <v>266</v>
      </c>
      <c r="AK117" s="40">
        <v>13</v>
      </c>
      <c r="AL117" s="40">
        <v>14</v>
      </c>
      <c r="AM117" s="40">
        <v>43</v>
      </c>
      <c r="AN117" s="40">
        <v>130</v>
      </c>
      <c r="AO117" s="40">
        <v>100</v>
      </c>
      <c r="AP117" s="40">
        <v>104</v>
      </c>
      <c r="AQ117" s="40">
        <v>366</v>
      </c>
      <c r="AR117" s="40">
        <v>3</v>
      </c>
      <c r="AS117" s="6">
        <f t="shared" si="178"/>
        <v>600</v>
      </c>
      <c r="AT117" s="6">
        <f t="shared" si="179"/>
        <v>450</v>
      </c>
      <c r="AU117" s="6">
        <f t="shared" si="180"/>
        <v>750</v>
      </c>
      <c r="AV117" s="6">
        <f t="shared" si="181"/>
        <v>3</v>
      </c>
      <c r="AW117" s="6">
        <f t="shared" si="182"/>
        <v>4</v>
      </c>
      <c r="AX117" s="6">
        <f t="shared" si="183"/>
        <v>8</v>
      </c>
      <c r="AY117" s="6">
        <f t="shared" si="184"/>
        <v>12</v>
      </c>
      <c r="AZ117" s="6">
        <f t="shared" si="185"/>
        <v>15</v>
      </c>
    </row>
    <row r="118" spans="1:52" s="6" customFormat="1" hidden="1">
      <c r="A118" s="35">
        <v>132</v>
      </c>
      <c r="B118" s="2" t="s">
        <v>373</v>
      </c>
      <c r="C118" s="23" t="s">
        <v>374</v>
      </c>
      <c r="D118" s="8" t="s">
        <v>1</v>
      </c>
      <c r="E118" s="3" t="s">
        <v>379</v>
      </c>
      <c r="F118" s="8" t="s">
        <v>303</v>
      </c>
      <c r="G118" s="26" t="s">
        <v>12</v>
      </c>
      <c r="H118" s="6">
        <f>ROUNDDOWN(AI118*1.05,0)+INDEX(Sheet2!$B$2:'Sheet2'!$B$5,MATCH(G118,Sheet2!$A$2:'Sheet2'!$A$5,0),0)+34*AR118-ROUNDUP(IF($BA$1=TRUE,AT118,AU118)/10,0)</f>
        <v>455</v>
      </c>
      <c r="I118" s="6">
        <f>ROUNDDOWN(AJ118*1.05,0)+INDEX(Sheet2!$B$2:'Sheet2'!$B$5,MATCH(G118,Sheet2!$A$2:'Sheet2'!$A$5,0),0)+34*AR118-ROUNDUP(IF($BA$1=TRUE,AT118,AU118)/10,0)</f>
        <v>485</v>
      </c>
      <c r="J118" s="45">
        <f t="shared" si="161"/>
        <v>940</v>
      </c>
      <c r="K118" s="41">
        <f>AU118-ROUNDDOWN(AP118/2,0)-ROUNDDOWN(MAX(AO118*1.2,AN118*0.5),0)+INDEX(Sheet2!$C$2:'Sheet2'!$C$5,MATCH(G118,Sheet2!$A$2:'Sheet2'!$A$5,0),0)</f>
        <v>639</v>
      </c>
      <c r="L118" s="23">
        <f t="shared" si="162"/>
        <v>290</v>
      </c>
      <c r="N118" s="27">
        <f>AV118+IF($F118="범선",IF($BE$1=TRUE,INDEX(Sheet2!$H$2:'Sheet2'!$H$45,MATCH(AV118,Sheet2!$G$2:'Sheet2'!$G$45,0),0)),IF($BF$1=TRUE,INDEX(Sheet2!$I$2:'Sheet2'!$I$45,MATCH(AV118,Sheet2!$G$2:'Sheet2'!$G$45,0)),IF($BG$1=TRUE,INDEX(Sheet2!$H$2:'Sheet2'!$H$45,MATCH(AV118,Sheet2!$G$2:'Sheet2'!$G$45,0)),0)))+IF($BC$1=TRUE,2,0)</f>
        <v>5</v>
      </c>
      <c r="O118" s="8">
        <f t="shared" si="163"/>
        <v>8</v>
      </c>
      <c r="P118" s="8">
        <f t="shared" si="164"/>
        <v>11</v>
      </c>
      <c r="Q118" s="26">
        <f t="shared" si="165"/>
        <v>14</v>
      </c>
      <c r="R118" s="8">
        <f>AW118+IF($F118="범선",IF($BE$1=TRUE,INDEX(Sheet2!$H$2:'Sheet2'!$H$45,MATCH(AW118,Sheet2!$G$2:'Sheet2'!$G$45,0),0)),IF($BF$1=TRUE,INDEX(Sheet2!$I$2:'Sheet2'!$I$45,MATCH(AW118,Sheet2!$G$2:'Sheet2'!$G$45,0)),IF($BG$1=TRUE,INDEX(Sheet2!$H$2:'Sheet2'!$H$45,MATCH(AW118,Sheet2!$G$2:'Sheet2'!$G$45,0)),0)))+IF($BC$1=TRUE,2,0)</f>
        <v>6</v>
      </c>
      <c r="S118" s="8">
        <f t="shared" si="166"/>
        <v>9.5</v>
      </c>
      <c r="T118" s="8">
        <f t="shared" si="167"/>
        <v>12.5</v>
      </c>
      <c r="U118" s="26">
        <f t="shared" si="168"/>
        <v>15.5</v>
      </c>
      <c r="V118" s="8">
        <f>AX118+IF($F118="범선",IF($BE$1=TRUE,INDEX(Sheet2!$H$2:'Sheet2'!$H$45,MATCH(AX118,Sheet2!$G$2:'Sheet2'!$G$45,0),0)),IF($BF$1=TRUE,INDEX(Sheet2!$I$2:'Sheet2'!$I$45,MATCH(AX118,Sheet2!$G$2:'Sheet2'!$G$45,0)),IF($BG$1=TRUE,INDEX(Sheet2!$H$2:'Sheet2'!$H$45,MATCH(AX118,Sheet2!$G$2:'Sheet2'!$G$45,0)),0)))+IF($BC$1=TRUE,2,0)</f>
        <v>10</v>
      </c>
      <c r="W118" s="8">
        <f t="shared" si="169"/>
        <v>13.5</v>
      </c>
      <c r="X118" s="8">
        <f t="shared" si="170"/>
        <v>16.5</v>
      </c>
      <c r="Y118" s="26">
        <f t="shared" si="171"/>
        <v>19.5</v>
      </c>
      <c r="Z118" s="8">
        <f>AY118+IF($F118="범선",IF($BE$1=TRUE,INDEX(Sheet2!$H$2:'Sheet2'!$H$45,MATCH(AY118,Sheet2!$G$2:'Sheet2'!$G$45,0),0)),IF($BF$1=TRUE,INDEX(Sheet2!$I$2:'Sheet2'!$I$45,MATCH(AY118,Sheet2!$G$2:'Sheet2'!$G$45,0)),IF($BG$1=TRUE,INDEX(Sheet2!$H$2:'Sheet2'!$H$45,MATCH(AY118,Sheet2!$G$2:'Sheet2'!$G$45,0)),0)))+IF($BC$1=TRUE,2,0)</f>
        <v>13</v>
      </c>
      <c r="AA118" s="8">
        <f t="shared" si="172"/>
        <v>16.5</v>
      </c>
      <c r="AB118" s="8">
        <f t="shared" si="173"/>
        <v>19.5</v>
      </c>
      <c r="AC118" s="26">
        <f t="shared" si="174"/>
        <v>22.5</v>
      </c>
      <c r="AD118" s="8">
        <f>AZ118+IF($F118="범선",IF($BE$1=TRUE,INDEX(Sheet2!$H$2:'Sheet2'!$H$45,MATCH(AZ118,Sheet2!$G$2:'Sheet2'!$G$45,0),0)),IF($BF$1=TRUE,INDEX(Sheet2!$I$2:'Sheet2'!$I$45,MATCH(AZ118,Sheet2!$G$2:'Sheet2'!$G$45,0)),IF($BG$1=TRUE,INDEX(Sheet2!$H$2:'Sheet2'!$H$45,MATCH(AZ118,Sheet2!$G$2:'Sheet2'!$G$45,0)),0)))+IF($BC$1=TRUE,2,0)</f>
        <v>17</v>
      </c>
      <c r="AE118" s="8">
        <f t="shared" si="175"/>
        <v>20.5</v>
      </c>
      <c r="AF118" s="8">
        <f t="shared" si="176"/>
        <v>23.5</v>
      </c>
      <c r="AG118" s="26">
        <f t="shared" si="177"/>
        <v>26.5</v>
      </c>
      <c r="AH118" s="3"/>
      <c r="AI118">
        <v>246</v>
      </c>
      <c r="AJ118">
        <v>275</v>
      </c>
      <c r="AK118">
        <v>13</v>
      </c>
      <c r="AL118">
        <v>15</v>
      </c>
      <c r="AM118">
        <v>41</v>
      </c>
      <c r="AN118">
        <v>130</v>
      </c>
      <c r="AO118">
        <v>90</v>
      </c>
      <c r="AP118">
        <v>104</v>
      </c>
      <c r="AQ118">
        <v>366</v>
      </c>
      <c r="AR118">
        <v>3</v>
      </c>
      <c r="AS118" s="6">
        <f t="shared" si="178"/>
        <v>600</v>
      </c>
      <c r="AT118" s="6">
        <f t="shared" si="179"/>
        <v>450</v>
      </c>
      <c r="AU118" s="6">
        <f t="shared" si="180"/>
        <v>750</v>
      </c>
      <c r="AV118" s="6">
        <f t="shared" si="181"/>
        <v>3</v>
      </c>
      <c r="AW118" s="6">
        <f t="shared" si="182"/>
        <v>4</v>
      </c>
      <c r="AX118" s="6">
        <f t="shared" si="183"/>
        <v>8</v>
      </c>
      <c r="AY118" s="6">
        <f t="shared" si="184"/>
        <v>11</v>
      </c>
      <c r="AZ118" s="6">
        <f t="shared" si="185"/>
        <v>15</v>
      </c>
    </row>
    <row r="119" spans="1:52" s="6" customFormat="1" hidden="1">
      <c r="A119" s="35">
        <v>133</v>
      </c>
      <c r="B119" s="2" t="s">
        <v>377</v>
      </c>
      <c r="C119" s="23" t="s">
        <v>374</v>
      </c>
      <c r="D119" s="8" t="s">
        <v>1</v>
      </c>
      <c r="E119" s="3" t="s">
        <v>70</v>
      </c>
      <c r="F119" s="8" t="s">
        <v>303</v>
      </c>
      <c r="G119" s="26" t="s">
        <v>12</v>
      </c>
      <c r="H119" s="6">
        <f>ROUNDDOWN(AI119*1.05,0)+INDEX(Sheet2!$B$2:'Sheet2'!$B$5,MATCH(G119,Sheet2!$A$2:'Sheet2'!$A$5,0),0)+34*AR119-ROUNDUP(IF($BA$1=TRUE,AT119,AU119)/10,0)</f>
        <v>441</v>
      </c>
      <c r="I119" s="6">
        <f>ROUNDDOWN(AJ119*1.05,0)+INDEX(Sheet2!$B$2:'Sheet2'!$B$5,MATCH(G119,Sheet2!$A$2:'Sheet2'!$A$5,0),0)+34*AR119-ROUNDUP(IF($BA$1=TRUE,AT119,AU119)/10,0)</f>
        <v>481</v>
      </c>
      <c r="J119" s="45">
        <f t="shared" si="161"/>
        <v>922</v>
      </c>
      <c r="K119" s="41">
        <f>AU119-ROUNDDOWN(AP119/2,0)-ROUNDDOWN(MAX(AO119*1.2,AN119*0.5),0)+INDEX(Sheet2!$C$2:'Sheet2'!$C$5,MATCH(G119,Sheet2!$A$2:'Sheet2'!$A$5,0),0)</f>
        <v>701</v>
      </c>
      <c r="L119" s="23">
        <f t="shared" si="162"/>
        <v>327</v>
      </c>
      <c r="N119" s="27">
        <f>AV119+IF($F119="범선",IF($BE$1=TRUE,INDEX(Sheet2!$H$2:'Sheet2'!$H$45,MATCH(AV119,Sheet2!$G$2:'Sheet2'!$G$45,0),0)),IF($BF$1=TRUE,INDEX(Sheet2!$I$2:'Sheet2'!$I$45,MATCH(AV119,Sheet2!$G$2:'Sheet2'!$G$45,0)),IF($BG$1=TRUE,INDEX(Sheet2!$H$2:'Sheet2'!$H$45,MATCH(AV119,Sheet2!$G$2:'Sheet2'!$G$45,0)),0)))+IF($BC$1=TRUE,2,0)</f>
        <v>5</v>
      </c>
      <c r="O119" s="8">
        <f t="shared" si="163"/>
        <v>8</v>
      </c>
      <c r="P119" s="8">
        <f t="shared" si="164"/>
        <v>11</v>
      </c>
      <c r="Q119" s="26">
        <f t="shared" si="165"/>
        <v>14</v>
      </c>
      <c r="R119" s="8">
        <f>AW119+IF($F119="범선",IF($BE$1=TRUE,INDEX(Sheet2!$H$2:'Sheet2'!$H$45,MATCH(AW119,Sheet2!$G$2:'Sheet2'!$G$45,0),0)),IF($BF$1=TRUE,INDEX(Sheet2!$I$2:'Sheet2'!$I$45,MATCH(AW119,Sheet2!$G$2:'Sheet2'!$G$45,0)),IF($BG$1=TRUE,INDEX(Sheet2!$H$2:'Sheet2'!$H$45,MATCH(AW119,Sheet2!$G$2:'Sheet2'!$G$45,0)),0)))+IF($BC$1=TRUE,2,0)</f>
        <v>6</v>
      </c>
      <c r="S119" s="8">
        <f t="shared" si="166"/>
        <v>9.5</v>
      </c>
      <c r="T119" s="8">
        <f t="shared" si="167"/>
        <v>12.5</v>
      </c>
      <c r="U119" s="26">
        <f t="shared" si="168"/>
        <v>15.5</v>
      </c>
      <c r="V119" s="8">
        <f>AX119+IF($F119="범선",IF($BE$1=TRUE,INDEX(Sheet2!$H$2:'Sheet2'!$H$45,MATCH(AX119,Sheet2!$G$2:'Sheet2'!$G$45,0),0)),IF($BF$1=TRUE,INDEX(Sheet2!$I$2:'Sheet2'!$I$45,MATCH(AX119,Sheet2!$G$2:'Sheet2'!$G$45,0)),IF($BG$1=TRUE,INDEX(Sheet2!$H$2:'Sheet2'!$H$45,MATCH(AX119,Sheet2!$G$2:'Sheet2'!$G$45,0)),0)))+IF($BC$1=TRUE,2,0)</f>
        <v>10</v>
      </c>
      <c r="W119" s="8">
        <f t="shared" si="169"/>
        <v>13.5</v>
      </c>
      <c r="X119" s="8">
        <f t="shared" si="170"/>
        <v>16.5</v>
      </c>
      <c r="Y119" s="26">
        <f t="shared" si="171"/>
        <v>19.5</v>
      </c>
      <c r="Z119" s="8">
        <f>AY119+IF($F119="범선",IF($BE$1=TRUE,INDEX(Sheet2!$H$2:'Sheet2'!$H$45,MATCH(AY119,Sheet2!$G$2:'Sheet2'!$G$45,0),0)),IF($BF$1=TRUE,INDEX(Sheet2!$I$2:'Sheet2'!$I$45,MATCH(AY119,Sheet2!$G$2:'Sheet2'!$G$45,0)),IF($BG$1=TRUE,INDEX(Sheet2!$H$2:'Sheet2'!$H$45,MATCH(AY119,Sheet2!$G$2:'Sheet2'!$G$45,0)),0)))+IF($BC$1=TRUE,2,0)</f>
        <v>13</v>
      </c>
      <c r="AA119" s="8">
        <f t="shared" si="172"/>
        <v>16.5</v>
      </c>
      <c r="AB119" s="8">
        <f t="shared" si="173"/>
        <v>19.5</v>
      </c>
      <c r="AC119" s="26">
        <f t="shared" si="174"/>
        <v>22.5</v>
      </c>
      <c r="AD119" s="8">
        <f>AZ119+IF($F119="범선",IF($BE$1=TRUE,INDEX(Sheet2!$H$2:'Sheet2'!$H$45,MATCH(AZ119,Sheet2!$G$2:'Sheet2'!$G$45,0),0)),IF($BF$1=TRUE,INDEX(Sheet2!$I$2:'Sheet2'!$I$45,MATCH(AZ119,Sheet2!$G$2:'Sheet2'!$G$45,0)),IF($BG$1=TRUE,INDEX(Sheet2!$H$2:'Sheet2'!$H$45,MATCH(AZ119,Sheet2!$G$2:'Sheet2'!$G$45,0)),0)))+IF($BC$1=TRUE,2,0)</f>
        <v>17</v>
      </c>
      <c r="AE119" s="8">
        <f t="shared" si="175"/>
        <v>20.5</v>
      </c>
      <c r="AF119" s="8">
        <f t="shared" si="176"/>
        <v>23.5</v>
      </c>
      <c r="AG119" s="26">
        <f t="shared" si="177"/>
        <v>26.5</v>
      </c>
      <c r="AH119" s="3"/>
      <c r="AI119">
        <v>237</v>
      </c>
      <c r="AJ119">
        <v>275</v>
      </c>
      <c r="AK119">
        <v>13</v>
      </c>
      <c r="AL119">
        <v>15</v>
      </c>
      <c r="AM119">
        <v>41</v>
      </c>
      <c r="AN119">
        <v>130</v>
      </c>
      <c r="AO119">
        <v>90</v>
      </c>
      <c r="AP119">
        <v>104</v>
      </c>
      <c r="AQ119">
        <v>416</v>
      </c>
      <c r="AR119">
        <v>3</v>
      </c>
      <c r="AS119" s="6">
        <f t="shared" si="178"/>
        <v>650</v>
      </c>
      <c r="AT119" s="6">
        <f t="shared" si="179"/>
        <v>487</v>
      </c>
      <c r="AU119" s="6">
        <f t="shared" si="180"/>
        <v>812</v>
      </c>
      <c r="AV119" s="6">
        <f t="shared" si="181"/>
        <v>3</v>
      </c>
      <c r="AW119" s="6">
        <f t="shared" si="182"/>
        <v>4</v>
      </c>
      <c r="AX119" s="6">
        <f t="shared" si="183"/>
        <v>8</v>
      </c>
      <c r="AY119" s="6">
        <f t="shared" si="184"/>
        <v>11</v>
      </c>
      <c r="AZ119" s="6">
        <f t="shared" si="185"/>
        <v>15</v>
      </c>
    </row>
    <row r="120" spans="1:52" s="6" customFormat="1" hidden="1">
      <c r="A120" s="35">
        <v>134</v>
      </c>
      <c r="B120" s="2" t="s">
        <v>358</v>
      </c>
      <c r="C120" s="23" t="s">
        <v>374</v>
      </c>
      <c r="D120" s="8" t="s">
        <v>1</v>
      </c>
      <c r="E120" s="3" t="s">
        <v>365</v>
      </c>
      <c r="F120" s="8" t="s">
        <v>303</v>
      </c>
      <c r="G120" s="26" t="s">
        <v>12</v>
      </c>
      <c r="H120" s="6">
        <f>ROUNDDOWN(AI120*1.05,0)+INDEX(Sheet2!$B$2:'Sheet2'!$B$5,MATCH(G120,Sheet2!$A$2:'Sheet2'!$A$5,0),0)+34*AR120-ROUNDUP(IF($BA$1=TRUE,AT120,AU120)/10,0)</f>
        <v>428</v>
      </c>
      <c r="I120" s="6">
        <f>ROUNDDOWN(AJ120*1.05,0)+INDEX(Sheet2!$B$2:'Sheet2'!$B$5,MATCH(G120,Sheet2!$A$2:'Sheet2'!$A$5,0),0)+34*AR120-ROUNDUP(IF($BA$1=TRUE,AT120,AU120)/10,0)</f>
        <v>468</v>
      </c>
      <c r="J120" s="45">
        <f t="shared" si="161"/>
        <v>896</v>
      </c>
      <c r="K120" s="41">
        <f>AU120-ROUNDDOWN(AP120/2,0)-ROUNDDOWN(MAX(AO120*1.2,AN120*0.5),0)+INDEX(Sheet2!$C$2:'Sheet2'!$C$5,MATCH(G120,Sheet2!$A$2:'Sheet2'!$A$5,0),0)</f>
        <v>764</v>
      </c>
      <c r="L120" s="23">
        <f t="shared" si="162"/>
        <v>365</v>
      </c>
      <c r="N120" s="27">
        <f>AV120+IF($F120="범선",IF($BE$1=TRUE,INDEX(Sheet2!$H$2:'Sheet2'!$H$45,MATCH(AV120,Sheet2!$G$2:'Sheet2'!$G$45,0),0)),IF($BF$1=TRUE,INDEX(Sheet2!$I$2:'Sheet2'!$I$45,MATCH(AV120,Sheet2!$G$2:'Sheet2'!$G$45,0)),IF($BG$1=TRUE,INDEX(Sheet2!$H$2:'Sheet2'!$H$45,MATCH(AV120,Sheet2!$G$2:'Sheet2'!$G$45,0)),0)))+IF($BC$1=TRUE,2,0)</f>
        <v>4</v>
      </c>
      <c r="O120" s="8">
        <f t="shared" si="163"/>
        <v>7</v>
      </c>
      <c r="P120" s="8">
        <f t="shared" si="164"/>
        <v>10</v>
      </c>
      <c r="Q120" s="26">
        <f t="shared" si="165"/>
        <v>13</v>
      </c>
      <c r="R120" s="8">
        <f>AW120+IF($F120="범선",IF($BE$1=TRUE,INDEX(Sheet2!$H$2:'Sheet2'!$H$45,MATCH(AW120,Sheet2!$G$2:'Sheet2'!$G$45,0),0)),IF($BF$1=TRUE,INDEX(Sheet2!$I$2:'Sheet2'!$I$45,MATCH(AW120,Sheet2!$G$2:'Sheet2'!$G$45,0)),IF($BG$1=TRUE,INDEX(Sheet2!$H$2:'Sheet2'!$H$45,MATCH(AW120,Sheet2!$G$2:'Sheet2'!$G$45,0)),0)))+IF($BC$1=TRUE,2,0)</f>
        <v>5</v>
      </c>
      <c r="S120" s="8">
        <f t="shared" si="166"/>
        <v>8.5</v>
      </c>
      <c r="T120" s="8">
        <f t="shared" si="167"/>
        <v>11.5</v>
      </c>
      <c r="U120" s="26">
        <f t="shared" si="168"/>
        <v>14.5</v>
      </c>
      <c r="V120" s="8">
        <f>AX120+IF($F120="범선",IF($BE$1=TRUE,INDEX(Sheet2!$H$2:'Sheet2'!$H$45,MATCH(AX120,Sheet2!$G$2:'Sheet2'!$G$45,0),0)),IF($BF$1=TRUE,INDEX(Sheet2!$I$2:'Sheet2'!$I$45,MATCH(AX120,Sheet2!$G$2:'Sheet2'!$G$45,0)),IF($BG$1=TRUE,INDEX(Sheet2!$H$2:'Sheet2'!$H$45,MATCH(AX120,Sheet2!$G$2:'Sheet2'!$G$45,0)),0)))+IF($BC$1=TRUE,2,0)</f>
        <v>9</v>
      </c>
      <c r="W120" s="8">
        <f t="shared" si="169"/>
        <v>12.5</v>
      </c>
      <c r="X120" s="8">
        <f t="shared" si="170"/>
        <v>15.5</v>
      </c>
      <c r="Y120" s="26">
        <f t="shared" si="171"/>
        <v>18.5</v>
      </c>
      <c r="Z120" s="8">
        <f>AY120+IF($F120="범선",IF($BE$1=TRUE,INDEX(Sheet2!$H$2:'Sheet2'!$H$45,MATCH(AY120,Sheet2!$G$2:'Sheet2'!$G$45,0),0)),IF($BF$1=TRUE,INDEX(Sheet2!$I$2:'Sheet2'!$I$45,MATCH(AY120,Sheet2!$G$2:'Sheet2'!$G$45,0)),IF($BG$1=TRUE,INDEX(Sheet2!$H$2:'Sheet2'!$H$45,MATCH(AY120,Sheet2!$G$2:'Sheet2'!$G$45,0)),0)))+IF($BC$1=TRUE,2,0)</f>
        <v>12</v>
      </c>
      <c r="AA120" s="8">
        <f t="shared" si="172"/>
        <v>15.5</v>
      </c>
      <c r="AB120" s="8">
        <f t="shared" si="173"/>
        <v>18.5</v>
      </c>
      <c r="AC120" s="26">
        <f t="shared" si="174"/>
        <v>21.5</v>
      </c>
      <c r="AD120" s="8">
        <f>AZ120+IF($F120="범선",IF($BE$1=TRUE,INDEX(Sheet2!$H$2:'Sheet2'!$H$45,MATCH(AZ120,Sheet2!$G$2:'Sheet2'!$G$45,0),0)),IF($BF$1=TRUE,INDEX(Sheet2!$I$2:'Sheet2'!$I$45,MATCH(AZ120,Sheet2!$G$2:'Sheet2'!$G$45,0)),IF($BG$1=TRUE,INDEX(Sheet2!$H$2:'Sheet2'!$H$45,MATCH(AZ120,Sheet2!$G$2:'Sheet2'!$G$45,0)),0)))+IF($BC$1=TRUE,2,0)</f>
        <v>16</v>
      </c>
      <c r="AE120" s="8">
        <f t="shared" si="175"/>
        <v>19.5</v>
      </c>
      <c r="AF120" s="8">
        <f t="shared" si="176"/>
        <v>22.5</v>
      </c>
      <c r="AG120" s="26">
        <f t="shared" si="177"/>
        <v>25.5</v>
      </c>
      <c r="AH120" s="3"/>
      <c r="AI120">
        <v>228</v>
      </c>
      <c r="AJ120">
        <v>266</v>
      </c>
      <c r="AK120">
        <v>13</v>
      </c>
      <c r="AL120">
        <v>15</v>
      </c>
      <c r="AM120">
        <v>41</v>
      </c>
      <c r="AN120">
        <v>130</v>
      </c>
      <c r="AO120">
        <v>90</v>
      </c>
      <c r="AP120">
        <v>104</v>
      </c>
      <c r="AQ120">
        <v>466</v>
      </c>
      <c r="AR120">
        <v>3</v>
      </c>
      <c r="AS120" s="40">
        <f t="shared" si="178"/>
        <v>700</v>
      </c>
      <c r="AT120" s="40">
        <f t="shared" si="179"/>
        <v>525</v>
      </c>
      <c r="AU120" s="40">
        <f t="shared" si="180"/>
        <v>875</v>
      </c>
      <c r="AV120" s="6">
        <f t="shared" si="181"/>
        <v>2</v>
      </c>
      <c r="AW120" s="6">
        <f t="shared" si="182"/>
        <v>3</v>
      </c>
      <c r="AX120" s="6">
        <f t="shared" si="183"/>
        <v>7</v>
      </c>
      <c r="AY120" s="6">
        <f t="shared" si="184"/>
        <v>10</v>
      </c>
      <c r="AZ120" s="6">
        <f t="shared" si="185"/>
        <v>14</v>
      </c>
    </row>
    <row r="121" spans="1:52" s="6" customFormat="1" hidden="1">
      <c r="A121" s="35">
        <v>135</v>
      </c>
      <c r="B121" s="2" t="s">
        <v>317</v>
      </c>
      <c r="C121" s="23" t="s">
        <v>318</v>
      </c>
      <c r="D121" s="8" t="s">
        <v>1</v>
      </c>
      <c r="E121" s="3" t="s">
        <v>302</v>
      </c>
      <c r="F121" s="8" t="s">
        <v>303</v>
      </c>
      <c r="G121" s="26" t="s">
        <v>12</v>
      </c>
      <c r="H121" s="6">
        <f>ROUNDDOWN(AI121*1.05,0)+INDEX(Sheet2!$B$2:'Sheet2'!$B$5,MATCH(G121,Sheet2!$A$2:'Sheet2'!$A$5,0),0)+34*AR121-ROUNDUP(IF($BA$1=TRUE,AT121,AU121)/10,0)</f>
        <v>473</v>
      </c>
      <c r="I121" s="6">
        <f>ROUNDDOWN(AJ121*1.05,0)+INDEX(Sheet2!$B$2:'Sheet2'!$B$5,MATCH(G121,Sheet2!$A$2:'Sheet2'!$A$5,0),0)+34*AR121-ROUNDUP(IF($BA$1=TRUE,AT121,AU121)/10,0)</f>
        <v>547</v>
      </c>
      <c r="J121" s="45">
        <f t="shared" si="161"/>
        <v>1020</v>
      </c>
      <c r="K121" s="41">
        <f>AU121-ROUNDDOWN(AP121/2,0)-ROUNDDOWN(MAX(AO121*1.2,AN121*0.5),0)+INDEX(Sheet2!$C$2:'Sheet2'!$C$5,MATCH(G121,Sheet2!$A$2:'Sheet2'!$A$5,0),0)</f>
        <v>809</v>
      </c>
      <c r="L121" s="23">
        <f t="shared" si="162"/>
        <v>385</v>
      </c>
      <c r="N121" s="27">
        <f>AV121+IF($F121="범선",IF($BE$1=TRUE,INDEX(Sheet2!$H$2:'Sheet2'!$H$45,MATCH(AV121,Sheet2!$G$2:'Sheet2'!$G$45,0),0)),IF($BF$1=TRUE,INDEX(Sheet2!$I$2:'Sheet2'!$I$45,MATCH(AV121,Sheet2!$G$2:'Sheet2'!$G$45,0)),IF($BG$1=TRUE,INDEX(Sheet2!$H$2:'Sheet2'!$H$45,MATCH(AV121,Sheet2!$G$2:'Sheet2'!$G$45,0)),0)))+IF($BC$1=TRUE,2,0)</f>
        <v>8</v>
      </c>
      <c r="O121" s="8">
        <f t="shared" si="163"/>
        <v>11</v>
      </c>
      <c r="P121" s="8">
        <f t="shared" si="164"/>
        <v>14</v>
      </c>
      <c r="Q121" s="26">
        <f t="shared" si="165"/>
        <v>17</v>
      </c>
      <c r="R121" s="8">
        <f>AW121+IF($F121="범선",IF($BE$1=TRUE,INDEX(Sheet2!$H$2:'Sheet2'!$H$45,MATCH(AW121,Sheet2!$G$2:'Sheet2'!$G$45,0),0)),IF($BF$1=TRUE,INDEX(Sheet2!$I$2:'Sheet2'!$I$45,MATCH(AW121,Sheet2!$G$2:'Sheet2'!$G$45,0)),IF($BG$1=TRUE,INDEX(Sheet2!$H$2:'Sheet2'!$H$45,MATCH(AW121,Sheet2!$G$2:'Sheet2'!$G$45,0)),0)))+IF($BC$1=TRUE,2,0)</f>
        <v>9</v>
      </c>
      <c r="S121" s="8">
        <f t="shared" si="166"/>
        <v>12.5</v>
      </c>
      <c r="T121" s="8">
        <f t="shared" si="167"/>
        <v>15.5</v>
      </c>
      <c r="U121" s="26">
        <f t="shared" si="168"/>
        <v>18.5</v>
      </c>
      <c r="V121" s="8">
        <f>AX121+IF($F121="범선",IF($BE$1=TRUE,INDEX(Sheet2!$H$2:'Sheet2'!$H$45,MATCH(AX121,Sheet2!$G$2:'Sheet2'!$G$45,0),0)),IF($BF$1=TRUE,INDEX(Sheet2!$I$2:'Sheet2'!$I$45,MATCH(AX121,Sheet2!$G$2:'Sheet2'!$G$45,0)),IF($BG$1=TRUE,INDEX(Sheet2!$H$2:'Sheet2'!$H$45,MATCH(AX121,Sheet2!$G$2:'Sheet2'!$G$45,0)),0)))+IF($BC$1=TRUE,2,0)</f>
        <v>12</v>
      </c>
      <c r="W121" s="8">
        <f t="shared" si="169"/>
        <v>15.5</v>
      </c>
      <c r="X121" s="8">
        <f t="shared" si="170"/>
        <v>18.5</v>
      </c>
      <c r="Y121" s="26">
        <f t="shared" si="171"/>
        <v>21.5</v>
      </c>
      <c r="Z121" s="8">
        <f>AY121+IF($F121="범선",IF($BE$1=TRUE,INDEX(Sheet2!$H$2:'Sheet2'!$H$45,MATCH(AY121,Sheet2!$G$2:'Sheet2'!$G$45,0),0)),IF($BF$1=TRUE,INDEX(Sheet2!$I$2:'Sheet2'!$I$45,MATCH(AY121,Sheet2!$G$2:'Sheet2'!$G$45,0)),IF($BG$1=TRUE,INDEX(Sheet2!$H$2:'Sheet2'!$H$45,MATCH(AY121,Sheet2!$G$2:'Sheet2'!$G$45,0)),0)))+IF($BC$1=TRUE,2,0)</f>
        <v>16</v>
      </c>
      <c r="AA121" s="8">
        <f t="shared" si="172"/>
        <v>19.5</v>
      </c>
      <c r="AB121" s="8">
        <f t="shared" si="173"/>
        <v>22.5</v>
      </c>
      <c r="AC121" s="26">
        <f t="shared" si="174"/>
        <v>25.5</v>
      </c>
      <c r="AD121" s="8">
        <f>AZ121+IF($F121="범선",IF($BE$1=TRUE,INDEX(Sheet2!$H$2:'Sheet2'!$H$45,MATCH(AZ121,Sheet2!$G$2:'Sheet2'!$G$45,0),0)),IF($BF$1=TRUE,INDEX(Sheet2!$I$2:'Sheet2'!$I$45,MATCH(AZ121,Sheet2!$G$2:'Sheet2'!$G$45,0)),IF($BG$1=TRUE,INDEX(Sheet2!$H$2:'Sheet2'!$H$45,MATCH(AZ121,Sheet2!$G$2:'Sheet2'!$G$45,0)),0)))+IF($BC$1=TRUE,2,0)</f>
        <v>20</v>
      </c>
      <c r="AE121" s="8">
        <f t="shared" si="175"/>
        <v>23.5</v>
      </c>
      <c r="AF121" s="8">
        <f t="shared" si="176"/>
        <v>26.5</v>
      </c>
      <c r="AG121" s="26">
        <f t="shared" si="177"/>
        <v>29.5</v>
      </c>
      <c r="AH121" s="3"/>
      <c r="AI121">
        <v>275</v>
      </c>
      <c r="AJ121">
        <v>345</v>
      </c>
      <c r="AK121">
        <v>15</v>
      </c>
      <c r="AL121">
        <v>15</v>
      </c>
      <c r="AM121">
        <v>60</v>
      </c>
      <c r="AN121">
        <v>245</v>
      </c>
      <c r="AO121">
        <v>100</v>
      </c>
      <c r="AP121">
        <v>110</v>
      </c>
      <c r="AQ121">
        <v>395</v>
      </c>
      <c r="AR121">
        <v>3</v>
      </c>
      <c r="AS121" s="6">
        <f t="shared" si="178"/>
        <v>750</v>
      </c>
      <c r="AT121" s="6">
        <f t="shared" si="179"/>
        <v>562</v>
      </c>
      <c r="AU121" s="6">
        <f t="shared" si="180"/>
        <v>937</v>
      </c>
      <c r="AV121" s="6">
        <f t="shared" si="181"/>
        <v>6</v>
      </c>
      <c r="AW121" s="6">
        <f t="shared" si="182"/>
        <v>7</v>
      </c>
      <c r="AX121" s="6">
        <f t="shared" si="183"/>
        <v>10</v>
      </c>
      <c r="AY121" s="6">
        <f t="shared" si="184"/>
        <v>14</v>
      </c>
      <c r="AZ121" s="6">
        <f t="shared" si="185"/>
        <v>18</v>
      </c>
    </row>
    <row r="122" spans="1:52" s="6" customFormat="1" hidden="1">
      <c r="A122" s="35">
        <v>136</v>
      </c>
      <c r="B122" s="2" t="s">
        <v>326</v>
      </c>
      <c r="C122" s="23" t="s">
        <v>327</v>
      </c>
      <c r="D122" s="8" t="s">
        <v>1</v>
      </c>
      <c r="E122" s="8" t="s">
        <v>78</v>
      </c>
      <c r="F122" s="8" t="s">
        <v>303</v>
      </c>
      <c r="G122" s="26" t="s">
        <v>12</v>
      </c>
      <c r="H122" s="6">
        <f>ROUNDDOWN(AI122*1.05,0)+INDEX(Sheet2!$B$2:'Sheet2'!$B$5,MATCH(G122,Sheet2!$A$2:'Sheet2'!$A$5,0),0)+34*AR122-ROUNDUP(IF($BA$1=TRUE,AT122,AU122)/10,0)</f>
        <v>451</v>
      </c>
      <c r="I122" s="6">
        <f>ROUNDDOWN(AJ122*1.05,0)+INDEX(Sheet2!$B$2:'Sheet2'!$B$5,MATCH(G122,Sheet2!$A$2:'Sheet2'!$A$5,0),0)+34*AR122-ROUNDUP(IF($BA$1=TRUE,AT122,AU122)/10,0)</f>
        <v>536</v>
      </c>
      <c r="J122" s="45">
        <f t="shared" si="161"/>
        <v>987</v>
      </c>
      <c r="K122" s="41">
        <f>AU122-ROUNDDOWN(AP122/2,0)-ROUNDDOWN(MAX(AO122*1.2,AN122*0.5),0)+INDEX(Sheet2!$C$2:'Sheet2'!$C$5,MATCH(G122,Sheet2!$A$2:'Sheet2'!$A$5,0),0)</f>
        <v>811</v>
      </c>
      <c r="L122" s="23">
        <f t="shared" si="162"/>
        <v>387</v>
      </c>
      <c r="N122" s="27">
        <f>AV122+IF($F122="범선",IF($BE$1=TRUE,INDEX(Sheet2!$H$2:'Sheet2'!$H$45,MATCH(AV122,Sheet2!$G$2:'Sheet2'!$G$45,0),0)),IF($BF$1=TRUE,INDEX(Sheet2!$I$2:'Sheet2'!$I$45,MATCH(AV122,Sheet2!$G$2:'Sheet2'!$G$45,0)),IF($BG$1=TRUE,INDEX(Sheet2!$H$2:'Sheet2'!$H$45,MATCH(AV122,Sheet2!$G$2:'Sheet2'!$G$45,0)),0)))+IF($BC$1=TRUE,2,0)</f>
        <v>7</v>
      </c>
      <c r="O122" s="8">
        <f t="shared" si="163"/>
        <v>10</v>
      </c>
      <c r="P122" s="8">
        <f t="shared" si="164"/>
        <v>13</v>
      </c>
      <c r="Q122" s="26">
        <f t="shared" si="165"/>
        <v>16</v>
      </c>
      <c r="R122" s="8">
        <f>AW122+IF($F122="범선",IF($BE$1=TRUE,INDEX(Sheet2!$H$2:'Sheet2'!$H$45,MATCH(AW122,Sheet2!$G$2:'Sheet2'!$G$45,0),0)),IF($BF$1=TRUE,INDEX(Sheet2!$I$2:'Sheet2'!$I$45,MATCH(AW122,Sheet2!$G$2:'Sheet2'!$G$45,0)),IF($BG$1=TRUE,INDEX(Sheet2!$H$2:'Sheet2'!$H$45,MATCH(AW122,Sheet2!$G$2:'Sheet2'!$G$45,0)),0)))+IF($BC$1=TRUE,2,0)</f>
        <v>9</v>
      </c>
      <c r="S122" s="8">
        <f t="shared" si="166"/>
        <v>12.5</v>
      </c>
      <c r="T122" s="8">
        <f t="shared" si="167"/>
        <v>15.5</v>
      </c>
      <c r="U122" s="26">
        <f t="shared" si="168"/>
        <v>18.5</v>
      </c>
      <c r="V122" s="8">
        <f>AX122+IF($F122="범선",IF($BE$1=TRUE,INDEX(Sheet2!$H$2:'Sheet2'!$H$45,MATCH(AX122,Sheet2!$G$2:'Sheet2'!$G$45,0),0)),IF($BF$1=TRUE,INDEX(Sheet2!$I$2:'Sheet2'!$I$45,MATCH(AX122,Sheet2!$G$2:'Sheet2'!$G$45,0)),IF($BG$1=TRUE,INDEX(Sheet2!$H$2:'Sheet2'!$H$45,MATCH(AX122,Sheet2!$G$2:'Sheet2'!$G$45,0)),0)))+IF($BC$1=TRUE,2,0)</f>
        <v>12</v>
      </c>
      <c r="W122" s="8">
        <f t="shared" si="169"/>
        <v>15.5</v>
      </c>
      <c r="X122" s="8">
        <f t="shared" si="170"/>
        <v>18.5</v>
      </c>
      <c r="Y122" s="26">
        <f t="shared" si="171"/>
        <v>21.5</v>
      </c>
      <c r="Z122" s="8">
        <f>AY122+IF($F122="범선",IF($BE$1=TRUE,INDEX(Sheet2!$H$2:'Sheet2'!$H$45,MATCH(AY122,Sheet2!$G$2:'Sheet2'!$G$45,0),0)),IF($BF$1=TRUE,INDEX(Sheet2!$I$2:'Sheet2'!$I$45,MATCH(AY122,Sheet2!$G$2:'Sheet2'!$G$45,0)),IF($BG$1=TRUE,INDEX(Sheet2!$H$2:'Sheet2'!$H$45,MATCH(AY122,Sheet2!$G$2:'Sheet2'!$G$45,0)),0)))+IF($BC$1=TRUE,2,0)</f>
        <v>16</v>
      </c>
      <c r="AA122" s="8">
        <f t="shared" si="172"/>
        <v>19.5</v>
      </c>
      <c r="AB122" s="8">
        <f t="shared" si="173"/>
        <v>22.5</v>
      </c>
      <c r="AC122" s="26">
        <f t="shared" si="174"/>
        <v>25.5</v>
      </c>
      <c r="AD122" s="8">
        <f>AZ122+IF($F122="범선",IF($BE$1=TRUE,INDEX(Sheet2!$H$2:'Sheet2'!$H$45,MATCH(AZ122,Sheet2!$G$2:'Sheet2'!$G$45,0),0)),IF($BF$1=TRUE,INDEX(Sheet2!$I$2:'Sheet2'!$I$45,MATCH(AZ122,Sheet2!$G$2:'Sheet2'!$G$45,0)),IF($BG$1=TRUE,INDEX(Sheet2!$H$2:'Sheet2'!$H$45,MATCH(AZ122,Sheet2!$G$2:'Sheet2'!$G$45,0)),0)))+IF($BC$1=TRUE,2,0)</f>
        <v>19</v>
      </c>
      <c r="AE122" s="8">
        <f t="shared" si="175"/>
        <v>22.5</v>
      </c>
      <c r="AF122" s="8">
        <f t="shared" si="176"/>
        <v>25.5</v>
      </c>
      <c r="AG122" s="26">
        <f t="shared" si="177"/>
        <v>28.5</v>
      </c>
      <c r="AH122" s="3"/>
      <c r="AI122" s="40">
        <v>254</v>
      </c>
      <c r="AJ122" s="40">
        <v>335</v>
      </c>
      <c r="AK122" s="40">
        <v>13</v>
      </c>
      <c r="AL122" s="40">
        <v>14</v>
      </c>
      <c r="AM122" s="40">
        <v>59</v>
      </c>
      <c r="AN122" s="40">
        <v>235</v>
      </c>
      <c r="AO122" s="40">
        <v>100</v>
      </c>
      <c r="AP122" s="40">
        <v>110</v>
      </c>
      <c r="AQ122" s="40">
        <v>405</v>
      </c>
      <c r="AR122" s="40">
        <v>3</v>
      </c>
      <c r="AS122" s="6">
        <f t="shared" si="178"/>
        <v>750</v>
      </c>
      <c r="AT122" s="6">
        <f t="shared" si="179"/>
        <v>562</v>
      </c>
      <c r="AU122" s="6">
        <f t="shared" si="180"/>
        <v>937</v>
      </c>
      <c r="AV122" s="6">
        <f t="shared" si="181"/>
        <v>5</v>
      </c>
      <c r="AW122" s="6">
        <f t="shared" si="182"/>
        <v>7</v>
      </c>
      <c r="AX122" s="6">
        <f t="shared" si="183"/>
        <v>10</v>
      </c>
      <c r="AY122" s="6">
        <f t="shared" si="184"/>
        <v>14</v>
      </c>
      <c r="AZ122" s="6">
        <f t="shared" si="185"/>
        <v>17</v>
      </c>
    </row>
    <row r="123" spans="1:52" s="6" customFormat="1" hidden="1">
      <c r="A123" s="35">
        <v>137</v>
      </c>
      <c r="B123" s="2" t="s">
        <v>366</v>
      </c>
      <c r="C123" s="23" t="s">
        <v>318</v>
      </c>
      <c r="D123" s="8" t="s">
        <v>1</v>
      </c>
      <c r="E123" s="3" t="s">
        <v>70</v>
      </c>
      <c r="F123" s="8" t="s">
        <v>303</v>
      </c>
      <c r="G123" s="26" t="s">
        <v>12</v>
      </c>
      <c r="H123" s="6">
        <f>ROUNDDOWN(AI123*1.05,0)+INDEX(Sheet2!$B$2:'Sheet2'!$B$5,MATCH(G123,Sheet2!$A$2:'Sheet2'!$A$5,0),0)+34*AR123-ROUNDUP(IF($BA$1=TRUE,AT123,AU123)/10,0)</f>
        <v>383</v>
      </c>
      <c r="I123" s="6">
        <f>ROUNDDOWN(AJ123*1.05,0)+INDEX(Sheet2!$B$2:'Sheet2'!$B$5,MATCH(G123,Sheet2!$A$2:'Sheet2'!$A$5,0),0)+34*AR123-ROUNDUP(IF($BA$1=TRUE,AT123,AU123)/10,0)</f>
        <v>482</v>
      </c>
      <c r="J123" s="45">
        <f t="shared" si="161"/>
        <v>865</v>
      </c>
      <c r="K123" s="41">
        <f>AU123-ROUNDDOWN(AP123/2,0)-ROUNDDOWN(MAX(AO123*1.2,AN123*0.5),0)+INDEX(Sheet2!$C$2:'Sheet2'!$C$5,MATCH(G123,Sheet2!$A$2:'Sheet2'!$A$5,0),0)</f>
        <v>714</v>
      </c>
      <c r="L123" s="23">
        <f t="shared" si="162"/>
        <v>350</v>
      </c>
      <c r="N123" s="27">
        <f>AV123+IF($F123="범선",IF($BE$1=TRUE,INDEX(Sheet2!$H$2:'Sheet2'!$H$45,MATCH(AV123,Sheet2!$G$2:'Sheet2'!$G$45,0),0)),IF($BF$1=TRUE,INDEX(Sheet2!$I$2:'Sheet2'!$I$45,MATCH(AV123,Sheet2!$G$2:'Sheet2'!$G$45,0)),IF($BG$1=TRUE,INDEX(Sheet2!$H$2:'Sheet2'!$H$45,MATCH(AV123,Sheet2!$G$2:'Sheet2'!$G$45,0)),0)))+IF($BC$1=TRUE,2,0)</f>
        <v>7</v>
      </c>
      <c r="O123" s="8">
        <f t="shared" si="163"/>
        <v>10</v>
      </c>
      <c r="P123" s="8">
        <f t="shared" si="164"/>
        <v>13</v>
      </c>
      <c r="Q123" s="26">
        <f t="shared" si="165"/>
        <v>16</v>
      </c>
      <c r="R123" s="8">
        <f>AW123+IF($F123="범선",IF($BE$1=TRUE,INDEX(Sheet2!$H$2:'Sheet2'!$H$45,MATCH(AW123,Sheet2!$G$2:'Sheet2'!$G$45,0),0)),IF($BF$1=TRUE,INDEX(Sheet2!$I$2:'Sheet2'!$I$45,MATCH(AW123,Sheet2!$G$2:'Sheet2'!$G$45,0)),IF($BG$1=TRUE,INDEX(Sheet2!$H$2:'Sheet2'!$H$45,MATCH(AW123,Sheet2!$G$2:'Sheet2'!$G$45,0)),0)))+IF($BC$1=TRUE,2,0)</f>
        <v>8</v>
      </c>
      <c r="S123" s="8">
        <f t="shared" si="166"/>
        <v>11.5</v>
      </c>
      <c r="T123" s="8">
        <f t="shared" si="167"/>
        <v>14.5</v>
      </c>
      <c r="U123" s="26">
        <f t="shared" si="168"/>
        <v>17.5</v>
      </c>
      <c r="V123" s="8">
        <f>AX123+IF($F123="범선",IF($BE$1=TRUE,INDEX(Sheet2!$H$2:'Sheet2'!$H$45,MATCH(AX123,Sheet2!$G$2:'Sheet2'!$G$45,0),0)),IF($BF$1=TRUE,INDEX(Sheet2!$I$2:'Sheet2'!$I$45,MATCH(AX123,Sheet2!$G$2:'Sheet2'!$G$45,0)),IF($BG$1=TRUE,INDEX(Sheet2!$H$2:'Sheet2'!$H$45,MATCH(AX123,Sheet2!$G$2:'Sheet2'!$G$45,0)),0)))+IF($BC$1=TRUE,2,0)</f>
        <v>11</v>
      </c>
      <c r="W123" s="8">
        <f t="shared" si="169"/>
        <v>14.5</v>
      </c>
      <c r="X123" s="8">
        <f t="shared" si="170"/>
        <v>17.5</v>
      </c>
      <c r="Y123" s="26">
        <f t="shared" si="171"/>
        <v>20.5</v>
      </c>
      <c r="Z123" s="8">
        <f>AY123+IF($F123="범선",IF($BE$1=TRUE,INDEX(Sheet2!$H$2:'Sheet2'!$H$45,MATCH(AY123,Sheet2!$G$2:'Sheet2'!$G$45,0),0)),IF($BF$1=TRUE,INDEX(Sheet2!$I$2:'Sheet2'!$I$45,MATCH(AY123,Sheet2!$G$2:'Sheet2'!$G$45,0)),IF($BG$1=TRUE,INDEX(Sheet2!$H$2:'Sheet2'!$H$45,MATCH(AY123,Sheet2!$G$2:'Sheet2'!$G$45,0)),0)))+IF($BC$1=TRUE,2,0)</f>
        <v>15</v>
      </c>
      <c r="AA123" s="8">
        <f t="shared" si="172"/>
        <v>18.5</v>
      </c>
      <c r="AB123" s="8">
        <f t="shared" si="173"/>
        <v>21.5</v>
      </c>
      <c r="AC123" s="26">
        <f t="shared" si="174"/>
        <v>24.5</v>
      </c>
      <c r="AD123" s="8">
        <f>AZ123+IF($F123="범선",IF($BE$1=TRUE,INDEX(Sheet2!$H$2:'Sheet2'!$H$45,MATCH(AZ123,Sheet2!$G$2:'Sheet2'!$G$45,0),0)),IF($BF$1=TRUE,INDEX(Sheet2!$I$2:'Sheet2'!$I$45,MATCH(AZ123,Sheet2!$G$2:'Sheet2'!$G$45,0)),IF($BG$1=TRUE,INDEX(Sheet2!$H$2:'Sheet2'!$H$45,MATCH(AZ123,Sheet2!$G$2:'Sheet2'!$G$45,0)),0)))+IF($BC$1=TRUE,2,0)</f>
        <v>19</v>
      </c>
      <c r="AE123" s="8">
        <f t="shared" si="175"/>
        <v>22.5</v>
      </c>
      <c r="AF123" s="8">
        <f t="shared" si="176"/>
        <v>25.5</v>
      </c>
      <c r="AG123" s="26">
        <f t="shared" si="177"/>
        <v>28.5</v>
      </c>
      <c r="AH123" s="3"/>
      <c r="AI123" s="40">
        <v>180</v>
      </c>
      <c r="AJ123" s="40">
        <v>275</v>
      </c>
      <c r="AK123" s="40">
        <v>7</v>
      </c>
      <c r="AL123" s="40">
        <v>10</v>
      </c>
      <c r="AM123" s="40">
        <v>50</v>
      </c>
      <c r="AN123" s="40">
        <v>130</v>
      </c>
      <c r="AO123" s="40">
        <v>60</v>
      </c>
      <c r="AP123" s="40">
        <v>100</v>
      </c>
      <c r="AQ123" s="40">
        <v>400</v>
      </c>
      <c r="AR123" s="40">
        <v>3</v>
      </c>
      <c r="AS123" s="6">
        <f t="shared" si="178"/>
        <v>630</v>
      </c>
      <c r="AT123" s="6">
        <f t="shared" si="179"/>
        <v>472</v>
      </c>
      <c r="AU123" s="6">
        <f t="shared" si="180"/>
        <v>787</v>
      </c>
      <c r="AV123" s="6">
        <f t="shared" si="181"/>
        <v>5</v>
      </c>
      <c r="AW123" s="6">
        <f t="shared" si="182"/>
        <v>6</v>
      </c>
      <c r="AX123" s="6">
        <f t="shared" si="183"/>
        <v>9</v>
      </c>
      <c r="AY123" s="6">
        <f t="shared" si="184"/>
        <v>13</v>
      </c>
      <c r="AZ123" s="6">
        <f t="shared" si="185"/>
        <v>17</v>
      </c>
    </row>
    <row r="124" spans="1:52" s="6" customFormat="1" hidden="1">
      <c r="A124" s="35">
        <v>138</v>
      </c>
      <c r="B124" s="2"/>
      <c r="C124" s="23" t="s">
        <v>318</v>
      </c>
      <c r="D124" s="8" t="s">
        <v>43</v>
      </c>
      <c r="E124" s="3" t="s">
        <v>367</v>
      </c>
      <c r="F124" s="8" t="s">
        <v>303</v>
      </c>
      <c r="G124" s="26" t="s">
        <v>12</v>
      </c>
      <c r="H124" s="6">
        <f>ROUNDDOWN(AI124*1.05,0)+INDEX(Sheet2!$B$2:'Sheet2'!$B$5,MATCH(G124,Sheet2!$A$2:'Sheet2'!$A$5,0),0)+34*AR124-ROUNDUP(IF($BA$1=TRUE,AT124,AU124)/10,0)</f>
        <v>393</v>
      </c>
      <c r="I124" s="6">
        <f>ROUNDDOWN(AJ124*1.05,0)+INDEX(Sheet2!$B$2:'Sheet2'!$B$5,MATCH(G124,Sheet2!$A$2:'Sheet2'!$A$5,0),0)+34*AR124-ROUNDUP(IF($BA$1=TRUE,AT124,AU124)/10,0)</f>
        <v>482</v>
      </c>
      <c r="J124" s="45">
        <f t="shared" si="161"/>
        <v>875</v>
      </c>
      <c r="K124" s="41">
        <f>AU124-ROUNDDOWN(AP124/2,0)-ROUNDDOWN(MAX(AO124*1.2,AN124*0.5),0)+INDEX(Sheet2!$C$2:'Sheet2'!$C$5,MATCH(G124,Sheet2!$A$2:'Sheet2'!$A$5,0),0)</f>
        <v>712</v>
      </c>
      <c r="L124" s="23">
        <f t="shared" si="162"/>
        <v>348</v>
      </c>
      <c r="N124" s="27">
        <f>AV124+IF($F124="범선",IF($BE$1=TRUE,INDEX(Sheet2!$H$2:'Sheet2'!$H$45,MATCH(AV124,Sheet2!$G$2:'Sheet2'!$G$45,0),0)),IF($BF$1=TRUE,INDEX(Sheet2!$I$2:'Sheet2'!$I$45,MATCH(AV124,Sheet2!$G$2:'Sheet2'!$G$45,0)),IF($BG$1=TRUE,INDEX(Sheet2!$H$2:'Sheet2'!$H$45,MATCH(AV124,Sheet2!$G$2:'Sheet2'!$G$45,0)),0)))+IF($BC$1=TRUE,2,0)</f>
        <v>5</v>
      </c>
      <c r="O124" s="8">
        <f t="shared" si="163"/>
        <v>8</v>
      </c>
      <c r="P124" s="8">
        <f t="shared" si="164"/>
        <v>11</v>
      </c>
      <c r="Q124" s="26">
        <f t="shared" si="165"/>
        <v>14</v>
      </c>
      <c r="R124" s="8">
        <f>AW124+IF($F124="범선",IF($BE$1=TRUE,INDEX(Sheet2!$H$2:'Sheet2'!$H$45,MATCH(AW124,Sheet2!$G$2:'Sheet2'!$G$45,0),0)),IF($BF$1=TRUE,INDEX(Sheet2!$I$2:'Sheet2'!$I$45,MATCH(AW124,Sheet2!$G$2:'Sheet2'!$G$45,0)),IF($BG$1=TRUE,INDEX(Sheet2!$H$2:'Sheet2'!$H$45,MATCH(AW124,Sheet2!$G$2:'Sheet2'!$G$45,0)),0)))+IF($BC$1=TRUE,2,0)</f>
        <v>6</v>
      </c>
      <c r="S124" s="8">
        <f t="shared" si="166"/>
        <v>9.5</v>
      </c>
      <c r="T124" s="8">
        <f t="shared" si="167"/>
        <v>12.5</v>
      </c>
      <c r="U124" s="26">
        <f t="shared" si="168"/>
        <v>15.5</v>
      </c>
      <c r="V124" s="8">
        <f>AX124+IF($F124="범선",IF($BE$1=TRUE,INDEX(Sheet2!$H$2:'Sheet2'!$H$45,MATCH(AX124,Sheet2!$G$2:'Sheet2'!$G$45,0),0)),IF($BF$1=TRUE,INDEX(Sheet2!$I$2:'Sheet2'!$I$45,MATCH(AX124,Sheet2!$G$2:'Sheet2'!$G$45,0)),IF($BG$1=TRUE,INDEX(Sheet2!$H$2:'Sheet2'!$H$45,MATCH(AX124,Sheet2!$G$2:'Sheet2'!$G$45,0)),0)))+IF($BC$1=TRUE,2,0)</f>
        <v>10</v>
      </c>
      <c r="W124" s="8">
        <f t="shared" si="169"/>
        <v>13.5</v>
      </c>
      <c r="X124" s="8">
        <f t="shared" si="170"/>
        <v>16.5</v>
      </c>
      <c r="Y124" s="26">
        <f t="shared" si="171"/>
        <v>19.5</v>
      </c>
      <c r="Z124" s="8">
        <f>AY124+IF($F124="범선",IF($BE$1=TRUE,INDEX(Sheet2!$H$2:'Sheet2'!$H$45,MATCH(AY124,Sheet2!$G$2:'Sheet2'!$G$45,0),0)),IF($BF$1=TRUE,INDEX(Sheet2!$I$2:'Sheet2'!$I$45,MATCH(AY124,Sheet2!$G$2:'Sheet2'!$G$45,0)),IF($BG$1=TRUE,INDEX(Sheet2!$H$2:'Sheet2'!$H$45,MATCH(AY124,Sheet2!$G$2:'Sheet2'!$G$45,0)),0)))+IF($BC$1=TRUE,2,0)</f>
        <v>13</v>
      </c>
      <c r="AA124" s="8">
        <f t="shared" si="172"/>
        <v>16.5</v>
      </c>
      <c r="AB124" s="8">
        <f t="shared" si="173"/>
        <v>19.5</v>
      </c>
      <c r="AC124" s="26">
        <f t="shared" si="174"/>
        <v>22.5</v>
      </c>
      <c r="AD124" s="8">
        <f>AZ124+IF($F124="범선",IF($BE$1=TRUE,INDEX(Sheet2!$H$2:'Sheet2'!$H$45,MATCH(AZ124,Sheet2!$G$2:'Sheet2'!$G$45,0),0)),IF($BF$1=TRUE,INDEX(Sheet2!$I$2:'Sheet2'!$I$45,MATCH(AZ124,Sheet2!$G$2:'Sheet2'!$G$45,0)),IF($BG$1=TRUE,INDEX(Sheet2!$H$2:'Sheet2'!$H$45,MATCH(AZ124,Sheet2!$G$2:'Sheet2'!$G$45,0)),0)))+IF($BC$1=TRUE,2,0)</f>
        <v>17</v>
      </c>
      <c r="AE124" s="8">
        <f t="shared" si="175"/>
        <v>20.5</v>
      </c>
      <c r="AF124" s="8">
        <f t="shared" si="176"/>
        <v>23.5</v>
      </c>
      <c r="AG124" s="26">
        <f t="shared" si="177"/>
        <v>26.5</v>
      </c>
      <c r="AH124" s="3"/>
      <c r="AI124" s="40">
        <v>190</v>
      </c>
      <c r="AJ124" s="40">
        <v>275</v>
      </c>
      <c r="AK124" s="40">
        <v>7</v>
      </c>
      <c r="AL124" s="40">
        <v>9</v>
      </c>
      <c r="AM124" s="40">
        <v>42</v>
      </c>
      <c r="AN124" s="40">
        <v>130</v>
      </c>
      <c r="AO124" s="40">
        <v>64</v>
      </c>
      <c r="AP124" s="40">
        <v>96</v>
      </c>
      <c r="AQ124" s="40">
        <v>404</v>
      </c>
      <c r="AR124" s="40">
        <v>3</v>
      </c>
      <c r="AS124" s="40">
        <f t="shared" si="178"/>
        <v>630</v>
      </c>
      <c r="AT124" s="40">
        <f t="shared" si="179"/>
        <v>472</v>
      </c>
      <c r="AU124" s="40">
        <f t="shared" si="180"/>
        <v>787</v>
      </c>
      <c r="AV124" s="6">
        <f t="shared" si="181"/>
        <v>3</v>
      </c>
      <c r="AW124" s="6">
        <f t="shared" si="182"/>
        <v>4</v>
      </c>
      <c r="AX124" s="6">
        <f t="shared" si="183"/>
        <v>8</v>
      </c>
      <c r="AY124" s="6">
        <f t="shared" si="184"/>
        <v>11</v>
      </c>
      <c r="AZ124" s="6">
        <f t="shared" si="185"/>
        <v>15</v>
      </c>
    </row>
    <row r="125" spans="1:52" s="6" customFormat="1" hidden="1">
      <c r="A125" s="35">
        <v>139</v>
      </c>
      <c r="B125" s="7" t="s">
        <v>76</v>
      </c>
      <c r="C125" s="23" t="s">
        <v>196</v>
      </c>
      <c r="D125" s="8" t="s">
        <v>1</v>
      </c>
      <c r="E125" s="8" t="s">
        <v>71</v>
      </c>
      <c r="F125" s="9" t="s">
        <v>69</v>
      </c>
      <c r="G125" s="26" t="s">
        <v>10</v>
      </c>
      <c r="H125" s="6">
        <f>ROUNDDOWN(AI125*1.05,0)+INDEX(Sheet2!$B$2:'Sheet2'!$B$5,MATCH(G125,Sheet2!$A$2:'Sheet2'!$A$5,0),0)+34*AR125-ROUNDUP(IF($BA$1=TRUE,AT125,AU125)/10,0)</f>
        <v>443</v>
      </c>
      <c r="I125" s="6">
        <f>ROUNDDOWN(AJ125*1.05,0)+INDEX(Sheet2!$B$2:'Sheet2'!$B$5,MATCH(G125,Sheet2!$A$2:'Sheet2'!$A$5,0),0)+34*AR125-ROUNDUP(IF($BA$1=TRUE,AT125,AU125)/10,0)</f>
        <v>553</v>
      </c>
      <c r="J125" s="45">
        <f t="shared" si="161"/>
        <v>996</v>
      </c>
      <c r="K125" s="41">
        <f>AU125-ROUNDDOWN(AP125/2,0)-ROUNDDOWN(MAX(AO125*1.2,AN125*0.5),0)+INDEX(Sheet2!$C$2:'Sheet2'!$C$5,MATCH(G125,Sheet2!$A$2:'Sheet2'!$A$5,0),0)</f>
        <v>1161</v>
      </c>
      <c r="L125" s="23">
        <f t="shared" si="162"/>
        <v>635</v>
      </c>
      <c r="N125" s="27">
        <f>AV125+IF($F125="범선",IF($BE$1=TRUE,INDEX(Sheet2!$H$2:'Sheet2'!$H$45,MATCH(AV125,Sheet2!$G$2:'Sheet2'!$G$45,0),0)),IF($BF$1=TRUE,INDEX(Sheet2!$I$2:'Sheet2'!$I$45,MATCH(AV125,Sheet2!$G$2:'Sheet2'!$G$45,0)),IF($BG$1=TRUE,INDEX(Sheet2!$H$2:'Sheet2'!$H$45,MATCH(AV125,Sheet2!$G$2:'Sheet2'!$G$45,0)),0)))+IF($BC$1=TRUE,2,0)</f>
        <v>2</v>
      </c>
      <c r="O125" s="8">
        <f t="shared" si="163"/>
        <v>5</v>
      </c>
      <c r="P125" s="8">
        <f t="shared" si="164"/>
        <v>8</v>
      </c>
      <c r="Q125" s="26">
        <f t="shared" si="165"/>
        <v>11</v>
      </c>
      <c r="R125" s="8">
        <f>AW125+IF($F125="범선",IF($BE$1=TRUE,INDEX(Sheet2!$H$2:'Sheet2'!$H$45,MATCH(AW125,Sheet2!$G$2:'Sheet2'!$G$45,0),0)),IF($BF$1=TRUE,INDEX(Sheet2!$I$2:'Sheet2'!$I$45,MATCH(AW125,Sheet2!$G$2:'Sheet2'!$G$45,0)),IF($BG$1=TRUE,INDEX(Sheet2!$H$2:'Sheet2'!$H$45,MATCH(AW125,Sheet2!$G$2:'Sheet2'!$G$45,0)),0)))+IF($BC$1=TRUE,2,0)</f>
        <v>3</v>
      </c>
      <c r="S125" s="8">
        <f t="shared" si="166"/>
        <v>6.5</v>
      </c>
      <c r="T125" s="8">
        <f t="shared" si="167"/>
        <v>9.5</v>
      </c>
      <c r="U125" s="26">
        <f t="shared" si="168"/>
        <v>12.5</v>
      </c>
      <c r="V125" s="8">
        <f>AX125+IF($F125="범선",IF($BE$1=TRUE,INDEX(Sheet2!$H$2:'Sheet2'!$H$45,MATCH(AX125,Sheet2!$G$2:'Sheet2'!$G$45,0),0)),IF($BF$1=TRUE,INDEX(Sheet2!$I$2:'Sheet2'!$I$45,MATCH(AX125,Sheet2!$G$2:'Sheet2'!$G$45,0)),IF($BG$1=TRUE,INDEX(Sheet2!$H$2:'Sheet2'!$H$45,MATCH(AX125,Sheet2!$G$2:'Sheet2'!$G$45,0)),0)))+IF($BC$1=TRUE,2,0)</f>
        <v>6</v>
      </c>
      <c r="W125" s="8">
        <f t="shared" si="169"/>
        <v>9.5</v>
      </c>
      <c r="X125" s="8">
        <f t="shared" si="170"/>
        <v>12.5</v>
      </c>
      <c r="Y125" s="26">
        <f t="shared" si="171"/>
        <v>15.5</v>
      </c>
      <c r="Z125" s="8">
        <f>AY125+IF($F125="범선",IF($BE$1=TRUE,INDEX(Sheet2!$H$2:'Sheet2'!$H$45,MATCH(AY125,Sheet2!$G$2:'Sheet2'!$G$45,0),0)),IF($BF$1=TRUE,INDEX(Sheet2!$I$2:'Sheet2'!$I$45,MATCH(AY125,Sheet2!$G$2:'Sheet2'!$G$45,0)),IF($BG$1=TRUE,INDEX(Sheet2!$H$2:'Sheet2'!$H$45,MATCH(AY125,Sheet2!$G$2:'Sheet2'!$G$45,0)),0)))+IF($BC$1=TRUE,2,0)</f>
        <v>10</v>
      </c>
      <c r="AA125" s="8">
        <f t="shared" si="172"/>
        <v>13.5</v>
      </c>
      <c r="AB125" s="8">
        <f t="shared" si="173"/>
        <v>16.5</v>
      </c>
      <c r="AC125" s="26">
        <f t="shared" si="174"/>
        <v>19.5</v>
      </c>
      <c r="AD125" s="8">
        <f>AZ125+IF($F125="범선",IF($BE$1=TRUE,INDEX(Sheet2!$H$2:'Sheet2'!$H$45,MATCH(AZ125,Sheet2!$G$2:'Sheet2'!$G$45,0),0)),IF($BF$1=TRUE,INDEX(Sheet2!$I$2:'Sheet2'!$I$45,MATCH(AZ125,Sheet2!$G$2:'Sheet2'!$G$45,0)),IF($BG$1=TRUE,INDEX(Sheet2!$H$2:'Sheet2'!$H$45,MATCH(AZ125,Sheet2!$G$2:'Sheet2'!$G$45,0)),0)))+IF($BC$1=TRUE,2,0)</f>
        <v>14</v>
      </c>
      <c r="AE125" s="8">
        <f t="shared" si="175"/>
        <v>17.5</v>
      </c>
      <c r="AF125" s="8">
        <f t="shared" si="176"/>
        <v>20.5</v>
      </c>
      <c r="AG125" s="26">
        <f t="shared" si="177"/>
        <v>23.5</v>
      </c>
      <c r="AH125" s="8"/>
      <c r="AI125" s="6">
        <v>260</v>
      </c>
      <c r="AJ125" s="6">
        <v>365</v>
      </c>
      <c r="AK125" s="6">
        <v>11</v>
      </c>
      <c r="AL125" s="6">
        <v>12</v>
      </c>
      <c r="AM125" s="6">
        <v>40</v>
      </c>
      <c r="AN125" s="6">
        <v>80</v>
      </c>
      <c r="AO125" s="6">
        <v>40</v>
      </c>
      <c r="AP125" s="6">
        <v>58</v>
      </c>
      <c r="AQ125" s="6">
        <v>812</v>
      </c>
      <c r="AR125" s="6">
        <v>3</v>
      </c>
      <c r="AS125" s="6">
        <f t="shared" si="178"/>
        <v>950</v>
      </c>
      <c r="AT125" s="6">
        <f t="shared" si="179"/>
        <v>712</v>
      </c>
      <c r="AU125" s="6">
        <f t="shared" si="180"/>
        <v>1187</v>
      </c>
      <c r="AV125" s="6">
        <f t="shared" si="181"/>
        <v>0</v>
      </c>
      <c r="AW125" s="6">
        <f t="shared" si="182"/>
        <v>1</v>
      </c>
      <c r="AX125" s="6">
        <f t="shared" si="183"/>
        <v>4</v>
      </c>
      <c r="AY125" s="6">
        <f t="shared" si="184"/>
        <v>8</v>
      </c>
      <c r="AZ125" s="6">
        <f t="shared" si="185"/>
        <v>12</v>
      </c>
    </row>
    <row r="126" spans="1:52" s="6" customFormat="1" hidden="1">
      <c r="A126" s="35">
        <v>140</v>
      </c>
      <c r="B126" s="7"/>
      <c r="C126" s="23" t="s">
        <v>196</v>
      </c>
      <c r="D126" s="8" t="s">
        <v>43</v>
      </c>
      <c r="E126" s="8" t="s">
        <v>71</v>
      </c>
      <c r="F126" s="9" t="s">
        <v>69</v>
      </c>
      <c r="G126" s="26" t="s">
        <v>10</v>
      </c>
      <c r="H126" s="6">
        <f>ROUNDDOWN(AI126*1.05,0)+INDEX(Sheet2!$B$2:'Sheet2'!$B$5,MATCH(G126,Sheet2!$A$2:'Sheet2'!$A$5,0),0)+34*AR126-ROUNDUP(IF($BA$1=TRUE,AT126,AU126)/10,0)</f>
        <v>443</v>
      </c>
      <c r="I126" s="6">
        <f>ROUNDDOWN(AJ126*1.05,0)+INDEX(Sheet2!$B$2:'Sheet2'!$B$5,MATCH(G126,Sheet2!$A$2:'Sheet2'!$A$5,0),0)+34*AR126-ROUNDUP(IF($BA$1=TRUE,AT126,AU126)/10,0)</f>
        <v>553</v>
      </c>
      <c r="J126" s="45">
        <f t="shared" si="161"/>
        <v>996</v>
      </c>
      <c r="K126" s="41">
        <f>AU126-ROUNDDOWN(AP126/2,0)-ROUNDDOWN(MAX(AO126*1.2,AN126*0.5),0)+INDEX(Sheet2!$C$2:'Sheet2'!$C$5,MATCH(G126,Sheet2!$A$2:'Sheet2'!$A$5,0),0)</f>
        <v>1166</v>
      </c>
      <c r="L126" s="23">
        <f t="shared" si="162"/>
        <v>640</v>
      </c>
      <c r="N126" s="27">
        <f>AV126+IF($F126="범선",IF($BE$1=TRUE,INDEX(Sheet2!$H$2:'Sheet2'!$H$45,MATCH(AV126,Sheet2!$G$2:'Sheet2'!$G$45,0),0)),IF($BF$1=TRUE,INDEX(Sheet2!$I$2:'Sheet2'!$I$45,MATCH(AV126,Sheet2!$G$2:'Sheet2'!$G$45,0)),IF($BG$1=TRUE,INDEX(Sheet2!$H$2:'Sheet2'!$H$45,MATCH(AV126,Sheet2!$G$2:'Sheet2'!$G$45,0)),0)))+IF($BC$1=TRUE,2,0)</f>
        <v>0</v>
      </c>
      <c r="O126" s="8">
        <f t="shared" si="163"/>
        <v>3</v>
      </c>
      <c r="P126" s="8">
        <f t="shared" si="164"/>
        <v>6</v>
      </c>
      <c r="Q126" s="26">
        <f t="shared" si="165"/>
        <v>9</v>
      </c>
      <c r="R126" s="8">
        <f>AW126+IF($F126="범선",IF($BE$1=TRUE,INDEX(Sheet2!$H$2:'Sheet2'!$H$45,MATCH(AW126,Sheet2!$G$2:'Sheet2'!$G$45,0),0)),IF($BF$1=TRUE,INDEX(Sheet2!$I$2:'Sheet2'!$I$45,MATCH(AW126,Sheet2!$G$2:'Sheet2'!$G$45,0)),IF($BG$1=TRUE,INDEX(Sheet2!$H$2:'Sheet2'!$H$45,MATCH(AW126,Sheet2!$G$2:'Sheet2'!$G$45,0)),0)))+IF($BC$1=TRUE,2,0)</f>
        <v>1</v>
      </c>
      <c r="S126" s="8">
        <f t="shared" si="166"/>
        <v>4.5</v>
      </c>
      <c r="T126" s="8">
        <f t="shared" si="167"/>
        <v>7.5</v>
      </c>
      <c r="U126" s="26">
        <f t="shared" si="168"/>
        <v>10.5</v>
      </c>
      <c r="V126" s="8">
        <f>AX126+IF($F126="범선",IF($BE$1=TRUE,INDEX(Sheet2!$H$2:'Sheet2'!$H$45,MATCH(AX126,Sheet2!$G$2:'Sheet2'!$G$45,0),0)),IF($BF$1=TRUE,INDEX(Sheet2!$I$2:'Sheet2'!$I$45,MATCH(AX126,Sheet2!$G$2:'Sheet2'!$G$45,0)),IF($BG$1=TRUE,INDEX(Sheet2!$H$2:'Sheet2'!$H$45,MATCH(AX126,Sheet2!$G$2:'Sheet2'!$G$45,0)),0)))+IF($BC$1=TRUE,2,0)</f>
        <v>5</v>
      </c>
      <c r="W126" s="8">
        <f t="shared" si="169"/>
        <v>8.5</v>
      </c>
      <c r="X126" s="8">
        <f t="shared" si="170"/>
        <v>11.5</v>
      </c>
      <c r="Y126" s="26">
        <f t="shared" si="171"/>
        <v>14.5</v>
      </c>
      <c r="Z126" s="8">
        <f>AY126+IF($F126="범선",IF($BE$1=TRUE,INDEX(Sheet2!$H$2:'Sheet2'!$H$45,MATCH(AY126,Sheet2!$G$2:'Sheet2'!$G$45,0),0)),IF($BF$1=TRUE,INDEX(Sheet2!$I$2:'Sheet2'!$I$45,MATCH(AY126,Sheet2!$G$2:'Sheet2'!$G$45,0)),IF($BG$1=TRUE,INDEX(Sheet2!$H$2:'Sheet2'!$H$45,MATCH(AY126,Sheet2!$G$2:'Sheet2'!$G$45,0)),0)))+IF($BC$1=TRUE,2,0)</f>
        <v>8</v>
      </c>
      <c r="AA126" s="8">
        <f t="shared" si="172"/>
        <v>11.5</v>
      </c>
      <c r="AB126" s="8">
        <f t="shared" si="173"/>
        <v>14.5</v>
      </c>
      <c r="AC126" s="26">
        <f t="shared" si="174"/>
        <v>17.5</v>
      </c>
      <c r="AD126" s="8">
        <f>AZ126+IF($F126="범선",IF($BE$1=TRUE,INDEX(Sheet2!$H$2:'Sheet2'!$H$45,MATCH(AZ126,Sheet2!$G$2:'Sheet2'!$G$45,0),0)),IF($BF$1=TRUE,INDEX(Sheet2!$I$2:'Sheet2'!$I$45,MATCH(AZ126,Sheet2!$G$2:'Sheet2'!$G$45,0)),IF($BG$1=TRUE,INDEX(Sheet2!$H$2:'Sheet2'!$H$45,MATCH(AZ126,Sheet2!$G$2:'Sheet2'!$G$45,0)),0)))+IF($BC$1=TRUE,2,0)</f>
        <v>12</v>
      </c>
      <c r="AE126" s="8">
        <f t="shared" si="175"/>
        <v>15.5</v>
      </c>
      <c r="AF126" s="8">
        <f t="shared" si="176"/>
        <v>18.5</v>
      </c>
      <c r="AG126" s="26">
        <f t="shared" si="177"/>
        <v>21.5</v>
      </c>
      <c r="AH126" s="8"/>
      <c r="AI126" s="6">
        <v>260</v>
      </c>
      <c r="AJ126" s="6">
        <v>365</v>
      </c>
      <c r="AK126" s="6">
        <v>11</v>
      </c>
      <c r="AL126" s="6">
        <v>12</v>
      </c>
      <c r="AM126" s="6">
        <v>32</v>
      </c>
      <c r="AN126" s="6">
        <v>67</v>
      </c>
      <c r="AO126" s="6">
        <v>40</v>
      </c>
      <c r="AP126" s="6">
        <v>48</v>
      </c>
      <c r="AQ126" s="6">
        <v>835</v>
      </c>
      <c r="AR126" s="6">
        <v>3</v>
      </c>
      <c r="AS126" s="6">
        <f t="shared" si="178"/>
        <v>950</v>
      </c>
      <c r="AT126" s="6">
        <f t="shared" si="179"/>
        <v>712</v>
      </c>
      <c r="AU126" s="6">
        <f t="shared" si="180"/>
        <v>1187</v>
      </c>
      <c r="AV126" s="6">
        <f t="shared" si="181"/>
        <v>-2</v>
      </c>
      <c r="AW126" s="6">
        <f t="shared" si="182"/>
        <v>-1</v>
      </c>
      <c r="AX126" s="6">
        <f t="shared" si="183"/>
        <v>3</v>
      </c>
      <c r="AY126" s="6">
        <f t="shared" si="184"/>
        <v>6</v>
      </c>
      <c r="AZ126" s="6">
        <f t="shared" si="185"/>
        <v>10</v>
      </c>
    </row>
    <row r="127" spans="1:52" s="6" customFormat="1" hidden="1">
      <c r="A127" s="35">
        <v>141</v>
      </c>
      <c r="B127" s="7" t="s">
        <v>197</v>
      </c>
      <c r="C127" s="23" t="s">
        <v>196</v>
      </c>
      <c r="D127" s="8" t="s">
        <v>1</v>
      </c>
      <c r="E127" s="8" t="s">
        <v>0</v>
      </c>
      <c r="F127" s="9" t="s">
        <v>69</v>
      </c>
      <c r="G127" s="26" t="s">
        <v>10</v>
      </c>
      <c r="H127" s="6">
        <f>ROUNDDOWN(AI127*1.05,0)+INDEX(Sheet2!$B$2:'Sheet2'!$B$5,MATCH(G127,Sheet2!$A$2:'Sheet2'!$A$5,0),0)+34*AR127-ROUNDUP(IF($BA$1=TRUE,AT127,AU127)/10,0)</f>
        <v>446</v>
      </c>
      <c r="I127" s="6">
        <f>ROUNDDOWN(AJ127*1.05,0)+INDEX(Sheet2!$B$2:'Sheet2'!$B$5,MATCH(G127,Sheet2!$A$2:'Sheet2'!$A$5,0),0)+34*AR127-ROUNDUP(IF($BA$1=TRUE,AT127,AU127)/10,0)</f>
        <v>551</v>
      </c>
      <c r="J127" s="45">
        <f t="shared" si="161"/>
        <v>997</v>
      </c>
      <c r="K127" s="41">
        <f>AU127-ROUNDDOWN(AP127/2,0)-ROUNDDOWN(MAX(AO127*1.2,AN127*0.5),0)+INDEX(Sheet2!$C$2:'Sheet2'!$C$5,MATCH(G127,Sheet2!$A$2:'Sheet2'!$A$5,0),0)</f>
        <v>1291</v>
      </c>
      <c r="L127" s="23">
        <f t="shared" si="162"/>
        <v>715</v>
      </c>
      <c r="N127" s="27">
        <f>AV127+IF($F127="범선",IF($BE$1=TRUE,INDEX(Sheet2!$H$2:'Sheet2'!$H$45,MATCH(AV127,Sheet2!$G$2:'Sheet2'!$G$45,0),0)),IF($BF$1=TRUE,INDEX(Sheet2!$I$2:'Sheet2'!$I$45,MATCH(AV127,Sheet2!$G$2:'Sheet2'!$G$45,0)),IF($BG$1=TRUE,INDEX(Sheet2!$H$2:'Sheet2'!$H$45,MATCH(AV127,Sheet2!$G$2:'Sheet2'!$G$45,0)),0)))+IF($BC$1=TRUE,2,0)</f>
        <v>0</v>
      </c>
      <c r="O127" s="8">
        <f t="shared" si="163"/>
        <v>3</v>
      </c>
      <c r="P127" s="8">
        <f t="shared" si="164"/>
        <v>6</v>
      </c>
      <c r="Q127" s="26">
        <f t="shared" si="165"/>
        <v>9</v>
      </c>
      <c r="R127" s="8">
        <f>AW127+IF($F127="범선",IF($BE$1=TRUE,INDEX(Sheet2!$H$2:'Sheet2'!$H$45,MATCH(AW127,Sheet2!$G$2:'Sheet2'!$G$45,0),0)),IF($BF$1=TRUE,INDEX(Sheet2!$I$2:'Sheet2'!$I$45,MATCH(AW127,Sheet2!$G$2:'Sheet2'!$G$45,0)),IF($BG$1=TRUE,INDEX(Sheet2!$H$2:'Sheet2'!$H$45,MATCH(AW127,Sheet2!$G$2:'Sheet2'!$G$45,0)),0)))+IF($BC$1=TRUE,2,0)</f>
        <v>1</v>
      </c>
      <c r="S127" s="8">
        <f t="shared" si="166"/>
        <v>4.5</v>
      </c>
      <c r="T127" s="8">
        <f t="shared" si="167"/>
        <v>7.5</v>
      </c>
      <c r="U127" s="26">
        <f t="shared" si="168"/>
        <v>10.5</v>
      </c>
      <c r="V127" s="8">
        <f>AX127+IF($F127="범선",IF($BE$1=TRUE,INDEX(Sheet2!$H$2:'Sheet2'!$H$45,MATCH(AX127,Sheet2!$G$2:'Sheet2'!$G$45,0),0)),IF($BF$1=TRUE,INDEX(Sheet2!$I$2:'Sheet2'!$I$45,MATCH(AX127,Sheet2!$G$2:'Sheet2'!$G$45,0)),IF($BG$1=TRUE,INDEX(Sheet2!$H$2:'Sheet2'!$H$45,MATCH(AX127,Sheet2!$G$2:'Sheet2'!$G$45,0)),0)))+IF($BC$1=TRUE,2,0)</f>
        <v>5</v>
      </c>
      <c r="W127" s="8">
        <f t="shared" si="169"/>
        <v>8.5</v>
      </c>
      <c r="X127" s="8">
        <f t="shared" si="170"/>
        <v>11.5</v>
      </c>
      <c r="Y127" s="26">
        <f t="shared" si="171"/>
        <v>14.5</v>
      </c>
      <c r="Z127" s="8">
        <f>AY127+IF($F127="범선",IF($BE$1=TRUE,INDEX(Sheet2!$H$2:'Sheet2'!$H$45,MATCH(AY127,Sheet2!$G$2:'Sheet2'!$G$45,0),0)),IF($BF$1=TRUE,INDEX(Sheet2!$I$2:'Sheet2'!$I$45,MATCH(AY127,Sheet2!$G$2:'Sheet2'!$G$45,0)),IF($BG$1=TRUE,INDEX(Sheet2!$H$2:'Sheet2'!$H$45,MATCH(AY127,Sheet2!$G$2:'Sheet2'!$G$45,0)),0)))+IF($BC$1=TRUE,2,0)</f>
        <v>8</v>
      </c>
      <c r="AA127" s="8">
        <f t="shared" si="172"/>
        <v>11.5</v>
      </c>
      <c r="AB127" s="8">
        <f t="shared" si="173"/>
        <v>14.5</v>
      </c>
      <c r="AC127" s="26">
        <f t="shared" si="174"/>
        <v>17.5</v>
      </c>
      <c r="AD127" s="8">
        <f>AZ127+IF($F127="범선",IF($BE$1=TRUE,INDEX(Sheet2!$H$2:'Sheet2'!$H$45,MATCH(AZ127,Sheet2!$G$2:'Sheet2'!$G$45,0),0)),IF($BF$1=TRUE,INDEX(Sheet2!$I$2:'Sheet2'!$I$45,MATCH(AZ127,Sheet2!$G$2:'Sheet2'!$G$45,0)),IF($BG$1=TRUE,INDEX(Sheet2!$H$2:'Sheet2'!$H$45,MATCH(AZ127,Sheet2!$G$2:'Sheet2'!$G$45,0)),0)))+IF($BC$1=TRUE,2,0)</f>
        <v>12</v>
      </c>
      <c r="AE127" s="8">
        <f t="shared" si="175"/>
        <v>15.5</v>
      </c>
      <c r="AF127" s="8">
        <f t="shared" si="176"/>
        <v>18.5</v>
      </c>
      <c r="AG127" s="26">
        <f t="shared" si="177"/>
        <v>21.5</v>
      </c>
      <c r="AH127" s="8"/>
      <c r="AI127" s="6">
        <v>270</v>
      </c>
      <c r="AJ127" s="6">
        <v>370</v>
      </c>
      <c r="AK127" s="6">
        <v>12</v>
      </c>
      <c r="AL127" s="6">
        <v>15</v>
      </c>
      <c r="AM127" s="6">
        <v>32</v>
      </c>
      <c r="AN127" s="6">
        <v>67</v>
      </c>
      <c r="AO127" s="6">
        <v>40</v>
      </c>
      <c r="AP127" s="6">
        <v>48</v>
      </c>
      <c r="AQ127" s="6">
        <v>935</v>
      </c>
      <c r="AR127" s="6">
        <v>3</v>
      </c>
      <c r="AS127" s="6">
        <f t="shared" si="178"/>
        <v>1050</v>
      </c>
      <c r="AT127" s="6">
        <f t="shared" si="179"/>
        <v>787</v>
      </c>
      <c r="AU127" s="6">
        <f t="shared" si="180"/>
        <v>1312</v>
      </c>
      <c r="AV127" s="6">
        <f t="shared" si="181"/>
        <v>-2</v>
      </c>
      <c r="AW127" s="6">
        <f t="shared" si="182"/>
        <v>-1</v>
      </c>
      <c r="AX127" s="6">
        <f t="shared" si="183"/>
        <v>3</v>
      </c>
      <c r="AY127" s="6">
        <f t="shared" si="184"/>
        <v>6</v>
      </c>
      <c r="AZ127" s="6">
        <f t="shared" si="185"/>
        <v>10</v>
      </c>
    </row>
    <row r="128" spans="1:52" s="6" customFormat="1" hidden="1">
      <c r="A128" s="35">
        <v>142</v>
      </c>
      <c r="B128" s="7" t="s">
        <v>133</v>
      </c>
      <c r="C128" s="23" t="s">
        <v>196</v>
      </c>
      <c r="D128" s="8" t="s">
        <v>1</v>
      </c>
      <c r="E128" s="8" t="s">
        <v>120</v>
      </c>
      <c r="F128" s="8" t="s">
        <v>153</v>
      </c>
      <c r="G128" s="26" t="s">
        <v>10</v>
      </c>
      <c r="H128" s="6">
        <f>ROUNDDOWN(AI128*1.05,0)+INDEX(Sheet2!$B$2:'Sheet2'!$B$5,MATCH(G128,Sheet2!$A$2:'Sheet2'!$A$5,0),0)+34*AR128-ROUNDUP(IF($BA$1=TRUE,AT128,AU128)/10,0)</f>
        <v>440</v>
      </c>
      <c r="I128" s="6">
        <f>ROUNDDOWN(AJ128*1.05,0)+INDEX(Sheet2!$B$2:'Sheet2'!$B$5,MATCH(G128,Sheet2!$A$2:'Sheet2'!$A$5,0),0)+34*AR128-ROUNDUP(IF($BA$1=TRUE,AT128,AU128)/10,0)</f>
        <v>550</v>
      </c>
      <c r="J128" s="45">
        <f t="shared" si="161"/>
        <v>990</v>
      </c>
      <c r="K128" s="41">
        <f>AU128-ROUNDDOWN(AP128/2,0)-ROUNDDOWN(MAX(AO128*1.2,AN128*0.5),0)+INDEX(Sheet2!$C$2:'Sheet2'!$C$5,MATCH(G128,Sheet2!$A$2:'Sheet2'!$A$5,0),0)</f>
        <v>1229</v>
      </c>
      <c r="L128" s="23">
        <f t="shared" si="162"/>
        <v>678</v>
      </c>
      <c r="N128" s="27">
        <f>AV128+IF($F128="범선",IF($BE$1=TRUE,INDEX(Sheet2!$H$2:'Sheet2'!$H$45,MATCH(AV128,Sheet2!$G$2:'Sheet2'!$G$45,0),0)),IF($BF$1=TRUE,INDEX(Sheet2!$I$2:'Sheet2'!$I$45,MATCH(AV128,Sheet2!$G$2:'Sheet2'!$G$45,0)),IF($BG$1=TRUE,INDEX(Sheet2!$H$2:'Sheet2'!$H$45,MATCH(AV128,Sheet2!$G$2:'Sheet2'!$G$45,0)),0)))+IF($BC$1=TRUE,2,0)</f>
        <v>0</v>
      </c>
      <c r="O128" s="8">
        <f t="shared" si="163"/>
        <v>3</v>
      </c>
      <c r="P128" s="8">
        <f t="shared" si="164"/>
        <v>6</v>
      </c>
      <c r="Q128" s="26">
        <f t="shared" si="165"/>
        <v>9</v>
      </c>
      <c r="R128" s="8">
        <f>AW128+IF($F128="범선",IF($BE$1=TRUE,INDEX(Sheet2!$H$2:'Sheet2'!$H$45,MATCH(AW128,Sheet2!$G$2:'Sheet2'!$G$45,0),0)),IF($BF$1=TRUE,INDEX(Sheet2!$I$2:'Sheet2'!$I$45,MATCH(AW128,Sheet2!$G$2:'Sheet2'!$G$45,0)),IF($BG$1=TRUE,INDEX(Sheet2!$H$2:'Sheet2'!$H$45,MATCH(AW128,Sheet2!$G$2:'Sheet2'!$G$45,0)),0)))+IF($BC$1=TRUE,2,0)</f>
        <v>1</v>
      </c>
      <c r="S128" s="8">
        <f t="shared" si="166"/>
        <v>4.5</v>
      </c>
      <c r="T128" s="8">
        <f t="shared" si="167"/>
        <v>7.5</v>
      </c>
      <c r="U128" s="26">
        <f t="shared" si="168"/>
        <v>10.5</v>
      </c>
      <c r="V128" s="8">
        <f>AX128+IF($F128="범선",IF($BE$1=TRUE,INDEX(Sheet2!$H$2:'Sheet2'!$H$45,MATCH(AX128,Sheet2!$G$2:'Sheet2'!$G$45,0),0)),IF($BF$1=TRUE,INDEX(Sheet2!$I$2:'Sheet2'!$I$45,MATCH(AX128,Sheet2!$G$2:'Sheet2'!$G$45,0)),IF($BG$1=TRUE,INDEX(Sheet2!$H$2:'Sheet2'!$H$45,MATCH(AX128,Sheet2!$G$2:'Sheet2'!$G$45,0)),0)))+IF($BC$1=TRUE,2,0)</f>
        <v>5</v>
      </c>
      <c r="W128" s="8">
        <f t="shared" si="169"/>
        <v>8.5</v>
      </c>
      <c r="X128" s="8">
        <f t="shared" si="170"/>
        <v>11.5</v>
      </c>
      <c r="Y128" s="26">
        <f t="shared" si="171"/>
        <v>14.5</v>
      </c>
      <c r="Z128" s="8">
        <f>AY128+IF($F128="범선",IF($BE$1=TRUE,INDEX(Sheet2!$H$2:'Sheet2'!$H$45,MATCH(AY128,Sheet2!$G$2:'Sheet2'!$G$45,0),0)),IF($BF$1=TRUE,INDEX(Sheet2!$I$2:'Sheet2'!$I$45,MATCH(AY128,Sheet2!$G$2:'Sheet2'!$G$45,0)),IF($BG$1=TRUE,INDEX(Sheet2!$H$2:'Sheet2'!$H$45,MATCH(AY128,Sheet2!$G$2:'Sheet2'!$G$45,0)),0)))+IF($BC$1=TRUE,2,0)</f>
        <v>8</v>
      </c>
      <c r="AA128" s="8">
        <f t="shared" si="172"/>
        <v>11.5</v>
      </c>
      <c r="AB128" s="8">
        <f t="shared" si="173"/>
        <v>14.5</v>
      </c>
      <c r="AC128" s="26">
        <f t="shared" si="174"/>
        <v>17.5</v>
      </c>
      <c r="AD128" s="8">
        <f>AZ128+IF($F128="범선",IF($BE$1=TRUE,INDEX(Sheet2!$H$2:'Sheet2'!$H$45,MATCH(AZ128,Sheet2!$G$2:'Sheet2'!$G$45,0),0)),IF($BF$1=TRUE,INDEX(Sheet2!$I$2:'Sheet2'!$I$45,MATCH(AZ128,Sheet2!$G$2:'Sheet2'!$G$45,0)),IF($BG$1=TRUE,INDEX(Sheet2!$H$2:'Sheet2'!$H$45,MATCH(AZ128,Sheet2!$G$2:'Sheet2'!$G$45,0)),0)))+IF($BC$1=TRUE,2,0)</f>
        <v>12</v>
      </c>
      <c r="AE128" s="8">
        <f t="shared" si="175"/>
        <v>15.5</v>
      </c>
      <c r="AF128" s="8">
        <f t="shared" si="176"/>
        <v>18.5</v>
      </c>
      <c r="AG128" s="26">
        <f t="shared" si="177"/>
        <v>21.5</v>
      </c>
      <c r="AH128" s="8"/>
      <c r="AI128" s="6">
        <v>260</v>
      </c>
      <c r="AJ128" s="6">
        <v>365</v>
      </c>
      <c r="AK128" s="6">
        <v>11</v>
      </c>
      <c r="AL128" s="6">
        <v>13</v>
      </c>
      <c r="AM128" s="6">
        <v>32</v>
      </c>
      <c r="AN128" s="6">
        <v>67</v>
      </c>
      <c r="AO128" s="6">
        <v>40</v>
      </c>
      <c r="AP128" s="6">
        <v>48</v>
      </c>
      <c r="AQ128" s="6">
        <v>885</v>
      </c>
      <c r="AR128" s="6">
        <v>3</v>
      </c>
      <c r="AS128" s="6">
        <f t="shared" si="178"/>
        <v>1000</v>
      </c>
      <c r="AT128" s="6">
        <f t="shared" si="179"/>
        <v>750</v>
      </c>
      <c r="AU128" s="6">
        <f t="shared" si="180"/>
        <v>1250</v>
      </c>
      <c r="AV128" s="6">
        <f t="shared" si="181"/>
        <v>-2</v>
      </c>
      <c r="AW128" s="6">
        <f t="shared" si="182"/>
        <v>-1</v>
      </c>
      <c r="AX128" s="6">
        <f t="shared" si="183"/>
        <v>3</v>
      </c>
      <c r="AY128" s="6">
        <f t="shared" si="184"/>
        <v>6</v>
      </c>
      <c r="AZ128" s="6">
        <f t="shared" si="185"/>
        <v>10</v>
      </c>
    </row>
    <row r="129" spans="1:52" s="6" customFormat="1" hidden="1">
      <c r="A129" s="35">
        <v>143</v>
      </c>
      <c r="B129" s="7" t="s">
        <v>91</v>
      </c>
      <c r="C129" s="23" t="s">
        <v>88</v>
      </c>
      <c r="D129" s="8" t="s">
        <v>1</v>
      </c>
      <c r="E129" s="8" t="s">
        <v>77</v>
      </c>
      <c r="F129" s="9" t="s">
        <v>69</v>
      </c>
      <c r="G129" s="26" t="s">
        <v>8</v>
      </c>
      <c r="H129" s="6">
        <f>ROUNDDOWN(AI129*1.05,0)+INDEX(Sheet2!$B$2:'Sheet2'!$B$5,MATCH(G129,Sheet2!$A$2:'Sheet2'!$A$5,0),0)+34*AR129-ROUNDUP(IF($BA$1=TRUE,AT129,AU129)/10,0)</f>
        <v>493</v>
      </c>
      <c r="I129" s="6">
        <f>ROUNDDOWN(AJ129*1.05,0)+INDEX(Sheet2!$B$2:'Sheet2'!$B$5,MATCH(G129,Sheet2!$A$2:'Sheet2'!$A$5,0),0)+34*AR129-ROUNDUP(IF($BA$1=TRUE,AT129,AU129)/10,0)</f>
        <v>540</v>
      </c>
      <c r="J129" s="45">
        <f t="shared" si="161"/>
        <v>1033</v>
      </c>
      <c r="K129" s="41">
        <f>AU129-ROUNDDOWN(AP129/2,0)-ROUNDDOWN(MAX(AO129*1.2,AN129*0.5),0)+INDEX(Sheet2!$C$2:'Sheet2'!$C$5,MATCH(G129,Sheet2!$A$2:'Sheet2'!$A$5,0),0)</f>
        <v>828</v>
      </c>
      <c r="L129" s="23">
        <f t="shared" si="162"/>
        <v>429</v>
      </c>
      <c r="N129" s="27">
        <f>AV129+IF($F129="범선",IF($BE$1=TRUE,INDEX(Sheet2!$H$2:'Sheet2'!$H$45,MATCH(AV129,Sheet2!$G$2:'Sheet2'!$G$45,0),0)),IF($BF$1=TRUE,INDEX(Sheet2!$I$2:'Sheet2'!$I$45,MATCH(AV129,Sheet2!$G$2:'Sheet2'!$G$45,0)),IF($BG$1=TRUE,INDEX(Sheet2!$H$2:'Sheet2'!$H$45,MATCH(AV129,Sheet2!$G$2:'Sheet2'!$G$45,0)),0)))+IF($BC$1=TRUE,2,0)</f>
        <v>4</v>
      </c>
      <c r="O129" s="8">
        <f t="shared" si="163"/>
        <v>7</v>
      </c>
      <c r="P129" s="8">
        <f t="shared" si="164"/>
        <v>10</v>
      </c>
      <c r="Q129" s="26">
        <f t="shared" si="165"/>
        <v>13</v>
      </c>
      <c r="R129" s="8">
        <f>AW129+IF($F129="범선",IF($BE$1=TRUE,INDEX(Sheet2!$H$2:'Sheet2'!$H$45,MATCH(AW129,Sheet2!$G$2:'Sheet2'!$G$45,0),0)),IF($BF$1=TRUE,INDEX(Sheet2!$I$2:'Sheet2'!$I$45,MATCH(AW129,Sheet2!$G$2:'Sheet2'!$G$45,0)),IF($BG$1=TRUE,INDEX(Sheet2!$H$2:'Sheet2'!$H$45,MATCH(AW129,Sheet2!$G$2:'Sheet2'!$G$45,0)),0)))+IF($BC$1=TRUE,2,0)</f>
        <v>5</v>
      </c>
      <c r="S129" s="8">
        <f t="shared" si="166"/>
        <v>8.5</v>
      </c>
      <c r="T129" s="8">
        <f t="shared" si="167"/>
        <v>11.5</v>
      </c>
      <c r="U129" s="26">
        <f t="shared" si="168"/>
        <v>14.5</v>
      </c>
      <c r="V129" s="8">
        <f>AX129+IF($F129="범선",IF($BE$1=TRUE,INDEX(Sheet2!$H$2:'Sheet2'!$H$45,MATCH(AX129,Sheet2!$G$2:'Sheet2'!$G$45,0),0)),IF($BF$1=TRUE,INDEX(Sheet2!$I$2:'Sheet2'!$I$45,MATCH(AX129,Sheet2!$G$2:'Sheet2'!$G$45,0)),IF($BG$1=TRUE,INDEX(Sheet2!$H$2:'Sheet2'!$H$45,MATCH(AX129,Sheet2!$G$2:'Sheet2'!$G$45,0)),0)))+IF($BC$1=TRUE,2,0)</f>
        <v>8</v>
      </c>
      <c r="W129" s="8">
        <f t="shared" si="169"/>
        <v>11.5</v>
      </c>
      <c r="X129" s="8">
        <f t="shared" si="170"/>
        <v>14.5</v>
      </c>
      <c r="Y129" s="26">
        <f t="shared" si="171"/>
        <v>17.5</v>
      </c>
      <c r="Z129" s="8">
        <f>AY129+IF($F129="범선",IF($BE$1=TRUE,INDEX(Sheet2!$H$2:'Sheet2'!$H$45,MATCH(AY129,Sheet2!$G$2:'Sheet2'!$G$45,0),0)),IF($BF$1=TRUE,INDEX(Sheet2!$I$2:'Sheet2'!$I$45,MATCH(AY129,Sheet2!$G$2:'Sheet2'!$G$45,0)),IF($BG$1=TRUE,INDEX(Sheet2!$H$2:'Sheet2'!$H$45,MATCH(AY129,Sheet2!$G$2:'Sheet2'!$G$45,0)),0)))+IF($BC$1=TRUE,2,0)</f>
        <v>12</v>
      </c>
      <c r="AA129" s="8">
        <f t="shared" si="172"/>
        <v>15.5</v>
      </c>
      <c r="AB129" s="8">
        <f t="shared" si="173"/>
        <v>18.5</v>
      </c>
      <c r="AC129" s="26">
        <f t="shared" si="174"/>
        <v>21.5</v>
      </c>
      <c r="AD129" s="8">
        <f>AZ129+IF($F129="범선",IF($BE$1=TRUE,INDEX(Sheet2!$H$2:'Sheet2'!$H$45,MATCH(AZ129,Sheet2!$G$2:'Sheet2'!$G$45,0),0)),IF($BF$1=TRUE,INDEX(Sheet2!$I$2:'Sheet2'!$I$45,MATCH(AZ129,Sheet2!$G$2:'Sheet2'!$G$45,0)),IF($BG$1=TRUE,INDEX(Sheet2!$H$2:'Sheet2'!$H$45,MATCH(AZ129,Sheet2!$G$2:'Sheet2'!$G$45,0)),0)))+IF($BC$1=TRUE,2,0)</f>
        <v>16</v>
      </c>
      <c r="AE129" s="8">
        <f t="shared" si="175"/>
        <v>19.5</v>
      </c>
      <c r="AF129" s="8">
        <f t="shared" si="176"/>
        <v>22.5</v>
      </c>
      <c r="AG129" s="26">
        <f t="shared" si="177"/>
        <v>25.5</v>
      </c>
      <c r="AH129" s="8"/>
      <c r="AI129" s="6">
        <v>280</v>
      </c>
      <c r="AJ129" s="6">
        <v>325</v>
      </c>
      <c r="AK129" s="6">
        <v>15</v>
      </c>
      <c r="AL129" s="6">
        <v>14</v>
      </c>
      <c r="AM129" s="6">
        <v>40</v>
      </c>
      <c r="AN129" s="6">
        <v>125</v>
      </c>
      <c r="AO129" s="6">
        <v>40</v>
      </c>
      <c r="AP129" s="6">
        <v>68</v>
      </c>
      <c r="AQ129" s="6">
        <v>507</v>
      </c>
      <c r="AR129" s="6">
        <v>3</v>
      </c>
      <c r="AS129" s="6">
        <f t="shared" si="178"/>
        <v>700</v>
      </c>
      <c r="AT129" s="6">
        <f t="shared" si="179"/>
        <v>525</v>
      </c>
      <c r="AU129" s="6">
        <f t="shared" si="180"/>
        <v>875</v>
      </c>
      <c r="AV129" s="6">
        <f t="shared" si="181"/>
        <v>2</v>
      </c>
      <c r="AW129" s="6">
        <f t="shared" si="182"/>
        <v>3</v>
      </c>
      <c r="AX129" s="6">
        <f t="shared" si="183"/>
        <v>6</v>
      </c>
      <c r="AY129" s="6">
        <f t="shared" si="184"/>
        <v>10</v>
      </c>
      <c r="AZ129" s="6">
        <f t="shared" si="185"/>
        <v>14</v>
      </c>
    </row>
    <row r="130" spans="1:52" s="6" customFormat="1" hidden="1">
      <c r="A130" s="35">
        <v>144</v>
      </c>
      <c r="B130" s="7" t="s">
        <v>90</v>
      </c>
      <c r="C130" s="23" t="s">
        <v>88</v>
      </c>
      <c r="D130" s="8" t="s">
        <v>1</v>
      </c>
      <c r="E130" s="8" t="s">
        <v>93</v>
      </c>
      <c r="F130" s="9" t="s">
        <v>69</v>
      </c>
      <c r="G130" s="26" t="s">
        <v>8</v>
      </c>
      <c r="H130" s="6">
        <f>ROUNDDOWN(AI130*1.05,0)+INDEX(Sheet2!$B$2:'Sheet2'!$B$5,MATCH(G130,Sheet2!$A$2:'Sheet2'!$A$5,0),0)+34*AR130-ROUNDUP(IF($BA$1=TRUE,AT130,AU130)/10,0)</f>
        <v>508</v>
      </c>
      <c r="I130" s="6">
        <f>ROUNDDOWN(AJ130*1.05,0)+INDEX(Sheet2!$B$2:'Sheet2'!$B$5,MATCH(G130,Sheet2!$A$2:'Sheet2'!$A$5,0),0)+34*AR130-ROUNDUP(IF($BA$1=TRUE,AT130,AU130)/10,0)</f>
        <v>550</v>
      </c>
      <c r="J130" s="45">
        <f t="shared" si="161"/>
        <v>1058</v>
      </c>
      <c r="K130" s="41">
        <f>AU130-ROUNDDOWN(AP130/2,0)-ROUNDDOWN(MAX(AO130*1.2,AN130*0.5),0)+INDEX(Sheet2!$C$2:'Sheet2'!$C$5,MATCH(G130,Sheet2!$A$2:'Sheet2'!$A$5,0),0)</f>
        <v>844</v>
      </c>
      <c r="L130" s="23">
        <f t="shared" si="162"/>
        <v>445</v>
      </c>
      <c r="N130" s="27">
        <f>AV130+IF($F130="범선",IF($BE$1=TRUE,INDEX(Sheet2!$H$2:'Sheet2'!$H$45,MATCH(AV130,Sheet2!$G$2:'Sheet2'!$G$45,0),0)),IF($BF$1=TRUE,INDEX(Sheet2!$I$2:'Sheet2'!$I$45,MATCH(AV130,Sheet2!$G$2:'Sheet2'!$G$45,0)),IF($BG$1=TRUE,INDEX(Sheet2!$H$2:'Sheet2'!$H$45,MATCH(AV130,Sheet2!$G$2:'Sheet2'!$G$45,0)),0)))+IF($BC$1=TRUE,2,0)</f>
        <v>3</v>
      </c>
      <c r="O130" s="8">
        <f t="shared" si="163"/>
        <v>6</v>
      </c>
      <c r="P130" s="8">
        <f t="shared" si="164"/>
        <v>9</v>
      </c>
      <c r="Q130" s="26">
        <f t="shared" si="165"/>
        <v>12</v>
      </c>
      <c r="R130" s="8">
        <f>AW130+IF($F130="범선",IF($BE$1=TRUE,INDEX(Sheet2!$H$2:'Sheet2'!$H$45,MATCH(AW130,Sheet2!$G$2:'Sheet2'!$G$45,0),0)),IF($BF$1=TRUE,INDEX(Sheet2!$I$2:'Sheet2'!$I$45,MATCH(AW130,Sheet2!$G$2:'Sheet2'!$G$45,0)),IF($BG$1=TRUE,INDEX(Sheet2!$H$2:'Sheet2'!$H$45,MATCH(AW130,Sheet2!$G$2:'Sheet2'!$G$45,0)),0)))+IF($BC$1=TRUE,2,0)</f>
        <v>4</v>
      </c>
      <c r="S130" s="8">
        <f t="shared" si="166"/>
        <v>7.5</v>
      </c>
      <c r="T130" s="8">
        <f t="shared" si="167"/>
        <v>10.5</v>
      </c>
      <c r="U130" s="26">
        <f t="shared" si="168"/>
        <v>13.5</v>
      </c>
      <c r="V130" s="8">
        <f>AX130+IF($F130="범선",IF($BE$1=TRUE,INDEX(Sheet2!$H$2:'Sheet2'!$H$45,MATCH(AX130,Sheet2!$G$2:'Sheet2'!$G$45,0),0)),IF($BF$1=TRUE,INDEX(Sheet2!$I$2:'Sheet2'!$I$45,MATCH(AX130,Sheet2!$G$2:'Sheet2'!$G$45,0)),IF($BG$1=TRUE,INDEX(Sheet2!$H$2:'Sheet2'!$H$45,MATCH(AX130,Sheet2!$G$2:'Sheet2'!$G$45,0)),0)))+IF($BC$1=TRUE,2,0)</f>
        <v>7</v>
      </c>
      <c r="W130" s="8">
        <f t="shared" si="169"/>
        <v>10.5</v>
      </c>
      <c r="X130" s="8">
        <f t="shared" si="170"/>
        <v>13.5</v>
      </c>
      <c r="Y130" s="26">
        <f t="shared" si="171"/>
        <v>16.5</v>
      </c>
      <c r="Z130" s="8">
        <f>AY130+IF($F130="범선",IF($BE$1=TRUE,INDEX(Sheet2!$H$2:'Sheet2'!$H$45,MATCH(AY130,Sheet2!$G$2:'Sheet2'!$G$45,0),0)),IF($BF$1=TRUE,INDEX(Sheet2!$I$2:'Sheet2'!$I$45,MATCH(AY130,Sheet2!$G$2:'Sheet2'!$G$45,0)),IF($BG$1=TRUE,INDEX(Sheet2!$H$2:'Sheet2'!$H$45,MATCH(AY130,Sheet2!$G$2:'Sheet2'!$G$45,0)),0)))+IF($BC$1=TRUE,2,0)</f>
        <v>11</v>
      </c>
      <c r="AA130" s="8">
        <f t="shared" si="172"/>
        <v>14.5</v>
      </c>
      <c r="AB130" s="8">
        <f t="shared" si="173"/>
        <v>17.5</v>
      </c>
      <c r="AC130" s="26">
        <f t="shared" si="174"/>
        <v>20.5</v>
      </c>
      <c r="AD130" s="8">
        <f>AZ130+IF($F130="범선",IF($BE$1=TRUE,INDEX(Sheet2!$H$2:'Sheet2'!$H$45,MATCH(AZ130,Sheet2!$G$2:'Sheet2'!$G$45,0),0)),IF($BF$1=TRUE,INDEX(Sheet2!$I$2:'Sheet2'!$I$45,MATCH(AZ130,Sheet2!$G$2:'Sheet2'!$G$45,0)),IF($BG$1=TRUE,INDEX(Sheet2!$H$2:'Sheet2'!$H$45,MATCH(AZ130,Sheet2!$G$2:'Sheet2'!$G$45,0)),0)))+IF($BC$1=TRUE,2,0)</f>
        <v>15</v>
      </c>
      <c r="AE130" s="8">
        <f t="shared" si="175"/>
        <v>18.5</v>
      </c>
      <c r="AF130" s="8">
        <f t="shared" si="176"/>
        <v>21.5</v>
      </c>
      <c r="AG130" s="26">
        <f t="shared" si="177"/>
        <v>24.5</v>
      </c>
      <c r="AH130" s="8"/>
      <c r="AI130" s="6">
        <v>295</v>
      </c>
      <c r="AJ130" s="6">
        <v>335</v>
      </c>
      <c r="AK130" s="6">
        <v>16</v>
      </c>
      <c r="AL130" s="6">
        <v>15</v>
      </c>
      <c r="AM130" s="6">
        <v>35</v>
      </c>
      <c r="AN130" s="6">
        <v>110</v>
      </c>
      <c r="AO130" s="6">
        <v>40</v>
      </c>
      <c r="AP130" s="6">
        <v>50</v>
      </c>
      <c r="AQ130" s="6">
        <v>540</v>
      </c>
      <c r="AR130" s="6">
        <v>3</v>
      </c>
      <c r="AS130" s="6">
        <f t="shared" si="178"/>
        <v>700</v>
      </c>
      <c r="AT130" s="6">
        <f t="shared" si="179"/>
        <v>525</v>
      </c>
      <c r="AU130" s="6">
        <f t="shared" si="180"/>
        <v>875</v>
      </c>
      <c r="AV130" s="6">
        <f t="shared" si="181"/>
        <v>1</v>
      </c>
      <c r="AW130" s="6">
        <f t="shared" si="182"/>
        <v>2</v>
      </c>
      <c r="AX130" s="6">
        <f t="shared" si="183"/>
        <v>5</v>
      </c>
      <c r="AY130" s="6">
        <f t="shared" si="184"/>
        <v>9</v>
      </c>
      <c r="AZ130" s="6">
        <f t="shared" si="185"/>
        <v>13</v>
      </c>
    </row>
    <row r="131" spans="1:52" s="6" customFormat="1" hidden="1">
      <c r="A131" s="35">
        <v>145</v>
      </c>
      <c r="B131" s="7"/>
      <c r="C131" s="23" t="s">
        <v>88</v>
      </c>
      <c r="D131" s="8" t="s">
        <v>43</v>
      </c>
      <c r="E131" s="8" t="s">
        <v>0</v>
      </c>
      <c r="F131" s="9" t="s">
        <v>69</v>
      </c>
      <c r="G131" s="26" t="s">
        <v>8</v>
      </c>
      <c r="H131" s="6">
        <f>ROUNDDOWN(AI131*1.05,0)+INDEX(Sheet2!$B$2:'Sheet2'!$B$5,MATCH(G131,Sheet2!$A$2:'Sheet2'!$A$5,0),0)+34*AR131-ROUNDUP(IF($BA$1=TRUE,AT131,AU131)/10,0)</f>
        <v>493</v>
      </c>
      <c r="I131" s="6">
        <f>ROUNDDOWN(AJ131*1.05,0)+INDEX(Sheet2!$B$2:'Sheet2'!$B$5,MATCH(G131,Sheet2!$A$2:'Sheet2'!$A$5,0),0)+34*AR131-ROUNDUP(IF($BA$1=TRUE,AT131,AU131)/10,0)</f>
        <v>540</v>
      </c>
      <c r="J131" s="45">
        <f t="shared" si="161"/>
        <v>1033</v>
      </c>
      <c r="K131" s="41">
        <f>AU131-ROUNDDOWN(AP131/2,0)-ROUNDDOWN(MAX(AO131*1.2,AN131*0.5),0)+INDEX(Sheet2!$C$2:'Sheet2'!$C$5,MATCH(G131,Sheet2!$A$2:'Sheet2'!$A$5,0),0)</f>
        <v>844</v>
      </c>
      <c r="L131" s="23">
        <f t="shared" si="162"/>
        <v>445</v>
      </c>
      <c r="N131" s="27">
        <f>AV131+IF($F131="범선",IF($BE$1=TRUE,INDEX(Sheet2!$H$2:'Sheet2'!$H$45,MATCH(AV131,Sheet2!$G$2:'Sheet2'!$G$45,0),0)),IF($BF$1=TRUE,INDEX(Sheet2!$I$2:'Sheet2'!$I$45,MATCH(AV131,Sheet2!$G$2:'Sheet2'!$G$45,0)),IF($BG$1=TRUE,INDEX(Sheet2!$H$2:'Sheet2'!$H$45,MATCH(AV131,Sheet2!$G$2:'Sheet2'!$G$45,0)),0)))+IF($BC$1=TRUE,2,0)</f>
        <v>3</v>
      </c>
      <c r="O131" s="8">
        <f t="shared" si="163"/>
        <v>6</v>
      </c>
      <c r="P131" s="8">
        <f t="shared" si="164"/>
        <v>9</v>
      </c>
      <c r="Q131" s="26">
        <f t="shared" si="165"/>
        <v>12</v>
      </c>
      <c r="R131" s="8">
        <f>AW131+IF($F131="범선",IF($BE$1=TRUE,INDEX(Sheet2!$H$2:'Sheet2'!$H$45,MATCH(AW131,Sheet2!$G$2:'Sheet2'!$G$45,0),0)),IF($BF$1=TRUE,INDEX(Sheet2!$I$2:'Sheet2'!$I$45,MATCH(AW131,Sheet2!$G$2:'Sheet2'!$G$45,0)),IF($BG$1=TRUE,INDEX(Sheet2!$H$2:'Sheet2'!$H$45,MATCH(AW131,Sheet2!$G$2:'Sheet2'!$G$45,0)),0)))+IF($BC$1=TRUE,2,0)</f>
        <v>4</v>
      </c>
      <c r="S131" s="8">
        <f t="shared" si="166"/>
        <v>7.5</v>
      </c>
      <c r="T131" s="8">
        <f t="shared" si="167"/>
        <v>10.5</v>
      </c>
      <c r="U131" s="26">
        <f t="shared" si="168"/>
        <v>13.5</v>
      </c>
      <c r="V131" s="8">
        <f>AX131+IF($F131="범선",IF($BE$1=TRUE,INDEX(Sheet2!$H$2:'Sheet2'!$H$45,MATCH(AX131,Sheet2!$G$2:'Sheet2'!$G$45,0),0)),IF($BF$1=TRUE,INDEX(Sheet2!$I$2:'Sheet2'!$I$45,MATCH(AX131,Sheet2!$G$2:'Sheet2'!$G$45,0)),IF($BG$1=TRUE,INDEX(Sheet2!$H$2:'Sheet2'!$H$45,MATCH(AX131,Sheet2!$G$2:'Sheet2'!$G$45,0)),0)))+IF($BC$1=TRUE,2,0)</f>
        <v>7</v>
      </c>
      <c r="W131" s="8">
        <f t="shared" si="169"/>
        <v>10.5</v>
      </c>
      <c r="X131" s="8">
        <f t="shared" si="170"/>
        <v>13.5</v>
      </c>
      <c r="Y131" s="26">
        <f t="shared" si="171"/>
        <v>16.5</v>
      </c>
      <c r="Z131" s="8">
        <f>AY131+IF($F131="범선",IF($BE$1=TRUE,INDEX(Sheet2!$H$2:'Sheet2'!$H$45,MATCH(AY131,Sheet2!$G$2:'Sheet2'!$G$45,0),0)),IF($BF$1=TRUE,INDEX(Sheet2!$I$2:'Sheet2'!$I$45,MATCH(AY131,Sheet2!$G$2:'Sheet2'!$G$45,0)),IF($BG$1=TRUE,INDEX(Sheet2!$H$2:'Sheet2'!$H$45,MATCH(AY131,Sheet2!$G$2:'Sheet2'!$G$45,0)),0)))+IF($BC$1=TRUE,2,0)</f>
        <v>11</v>
      </c>
      <c r="AA131" s="8">
        <f t="shared" si="172"/>
        <v>14.5</v>
      </c>
      <c r="AB131" s="8">
        <f t="shared" si="173"/>
        <v>17.5</v>
      </c>
      <c r="AC131" s="26">
        <f t="shared" si="174"/>
        <v>20.5</v>
      </c>
      <c r="AD131" s="8">
        <f>AZ131+IF($F131="범선",IF($BE$1=TRUE,INDEX(Sheet2!$H$2:'Sheet2'!$H$45,MATCH(AZ131,Sheet2!$G$2:'Sheet2'!$G$45,0),0)),IF($BF$1=TRUE,INDEX(Sheet2!$I$2:'Sheet2'!$I$45,MATCH(AZ131,Sheet2!$G$2:'Sheet2'!$G$45,0)),IF($BG$1=TRUE,INDEX(Sheet2!$H$2:'Sheet2'!$H$45,MATCH(AZ131,Sheet2!$G$2:'Sheet2'!$G$45,0)),0)))+IF($BC$1=TRUE,2,0)</f>
        <v>15</v>
      </c>
      <c r="AE131" s="8">
        <f t="shared" si="175"/>
        <v>18.5</v>
      </c>
      <c r="AF131" s="8">
        <f t="shared" si="176"/>
        <v>21.5</v>
      </c>
      <c r="AG131" s="26">
        <f t="shared" si="177"/>
        <v>24.5</v>
      </c>
      <c r="AH131" s="8"/>
      <c r="AI131" s="6">
        <v>280</v>
      </c>
      <c r="AJ131" s="6">
        <v>325</v>
      </c>
      <c r="AK131" s="6">
        <v>15</v>
      </c>
      <c r="AL131" s="6">
        <v>14</v>
      </c>
      <c r="AM131" s="6">
        <v>35</v>
      </c>
      <c r="AN131" s="6">
        <v>110</v>
      </c>
      <c r="AO131" s="6">
        <v>40</v>
      </c>
      <c r="AP131" s="6">
        <v>50</v>
      </c>
      <c r="AQ131" s="6">
        <v>540</v>
      </c>
      <c r="AR131" s="6">
        <v>3</v>
      </c>
      <c r="AS131" s="6">
        <f t="shared" si="178"/>
        <v>700</v>
      </c>
      <c r="AT131" s="6">
        <f t="shared" si="179"/>
        <v>525</v>
      </c>
      <c r="AU131" s="6">
        <f t="shared" si="180"/>
        <v>875</v>
      </c>
      <c r="AV131" s="6">
        <f t="shared" si="181"/>
        <v>1</v>
      </c>
      <c r="AW131" s="6">
        <f t="shared" si="182"/>
        <v>2</v>
      </c>
      <c r="AX131" s="6">
        <f t="shared" si="183"/>
        <v>5</v>
      </c>
      <c r="AY131" s="6">
        <f t="shared" si="184"/>
        <v>9</v>
      </c>
      <c r="AZ131" s="6">
        <f t="shared" si="185"/>
        <v>13</v>
      </c>
    </row>
    <row r="132" spans="1:52" s="6" customFormat="1" hidden="1">
      <c r="A132" s="35">
        <v>146</v>
      </c>
      <c r="B132" s="7" t="s">
        <v>89</v>
      </c>
      <c r="C132" s="23" t="s">
        <v>88</v>
      </c>
      <c r="D132" s="8" t="s">
        <v>1</v>
      </c>
      <c r="E132" s="8" t="s">
        <v>92</v>
      </c>
      <c r="F132" s="9" t="s">
        <v>69</v>
      </c>
      <c r="G132" s="26" t="s">
        <v>8</v>
      </c>
      <c r="H132" s="6">
        <f>ROUNDDOWN(AI132*1.05,0)+INDEX(Sheet2!$B$2:'Sheet2'!$B$5,MATCH(G132,Sheet2!$A$2:'Sheet2'!$A$5,0),0)+34*AR132-ROUNDUP(IF($BA$1=TRUE,AT132,AU132)/10,0)</f>
        <v>489</v>
      </c>
      <c r="I132" s="6">
        <f>ROUNDDOWN(AJ132*1.05,0)+INDEX(Sheet2!$B$2:'Sheet2'!$B$5,MATCH(G132,Sheet2!$A$2:'Sheet2'!$A$5,0),0)+34*AR132-ROUNDUP(IF($BA$1=TRUE,AT132,AU132)/10,0)</f>
        <v>536</v>
      </c>
      <c r="J132" s="45">
        <f t="shared" si="161"/>
        <v>1025</v>
      </c>
      <c r="K132" s="41">
        <f>AU132-ROUNDDOWN(AP132/2,0)-ROUNDDOWN(MAX(AO132*1.2,AN132*0.5),0)+INDEX(Sheet2!$C$2:'Sheet2'!$C$5,MATCH(G132,Sheet2!$A$2:'Sheet2'!$A$5,0),0)</f>
        <v>906</v>
      </c>
      <c r="L132" s="23">
        <f t="shared" si="162"/>
        <v>482</v>
      </c>
      <c r="N132" s="27">
        <f>AV132+IF($F132="범선",IF($BE$1=TRUE,INDEX(Sheet2!$H$2:'Sheet2'!$H$45,MATCH(AV132,Sheet2!$G$2:'Sheet2'!$G$45,0),0)),IF($BF$1=TRUE,INDEX(Sheet2!$I$2:'Sheet2'!$I$45,MATCH(AV132,Sheet2!$G$2:'Sheet2'!$G$45,0)),IF($BG$1=TRUE,INDEX(Sheet2!$H$2:'Sheet2'!$H$45,MATCH(AV132,Sheet2!$G$2:'Sheet2'!$G$45,0)),0)))+IF($BC$1=TRUE,2,0)</f>
        <v>3</v>
      </c>
      <c r="O132" s="8">
        <f t="shared" si="163"/>
        <v>6</v>
      </c>
      <c r="P132" s="8">
        <f t="shared" si="164"/>
        <v>9</v>
      </c>
      <c r="Q132" s="26">
        <f t="shared" si="165"/>
        <v>12</v>
      </c>
      <c r="R132" s="8">
        <f>AW132+IF($F132="범선",IF($BE$1=TRUE,INDEX(Sheet2!$H$2:'Sheet2'!$H$45,MATCH(AW132,Sheet2!$G$2:'Sheet2'!$G$45,0),0)),IF($BF$1=TRUE,INDEX(Sheet2!$I$2:'Sheet2'!$I$45,MATCH(AW132,Sheet2!$G$2:'Sheet2'!$G$45,0)),IF($BG$1=TRUE,INDEX(Sheet2!$H$2:'Sheet2'!$H$45,MATCH(AW132,Sheet2!$G$2:'Sheet2'!$G$45,0)),0)))+IF($BC$1=TRUE,2,0)</f>
        <v>4</v>
      </c>
      <c r="S132" s="8">
        <f t="shared" si="166"/>
        <v>7.5</v>
      </c>
      <c r="T132" s="8">
        <f t="shared" si="167"/>
        <v>10.5</v>
      </c>
      <c r="U132" s="26">
        <f t="shared" si="168"/>
        <v>13.5</v>
      </c>
      <c r="V132" s="8">
        <f>AX132+IF($F132="범선",IF($BE$1=TRUE,INDEX(Sheet2!$H$2:'Sheet2'!$H$45,MATCH(AX132,Sheet2!$G$2:'Sheet2'!$G$45,0),0)),IF($BF$1=TRUE,INDEX(Sheet2!$I$2:'Sheet2'!$I$45,MATCH(AX132,Sheet2!$G$2:'Sheet2'!$G$45,0)),IF($BG$1=TRUE,INDEX(Sheet2!$H$2:'Sheet2'!$H$45,MATCH(AX132,Sheet2!$G$2:'Sheet2'!$G$45,0)),0)))+IF($BC$1=TRUE,2,0)</f>
        <v>7</v>
      </c>
      <c r="W132" s="8">
        <f t="shared" si="169"/>
        <v>10.5</v>
      </c>
      <c r="X132" s="8">
        <f t="shared" si="170"/>
        <v>13.5</v>
      </c>
      <c r="Y132" s="26">
        <f t="shared" si="171"/>
        <v>16.5</v>
      </c>
      <c r="Z132" s="8">
        <f>AY132+IF($F132="범선",IF($BE$1=TRUE,INDEX(Sheet2!$H$2:'Sheet2'!$H$45,MATCH(AY132,Sheet2!$G$2:'Sheet2'!$G$45,0),0)),IF($BF$1=TRUE,INDEX(Sheet2!$I$2:'Sheet2'!$I$45,MATCH(AY132,Sheet2!$G$2:'Sheet2'!$G$45,0)),IF($BG$1=TRUE,INDEX(Sheet2!$H$2:'Sheet2'!$H$45,MATCH(AY132,Sheet2!$G$2:'Sheet2'!$G$45,0)),0)))+IF($BC$1=TRUE,2,0)</f>
        <v>11</v>
      </c>
      <c r="AA132" s="8">
        <f t="shared" si="172"/>
        <v>14.5</v>
      </c>
      <c r="AB132" s="8">
        <f t="shared" si="173"/>
        <v>17.5</v>
      </c>
      <c r="AC132" s="26">
        <f t="shared" si="174"/>
        <v>20.5</v>
      </c>
      <c r="AD132" s="8">
        <f>AZ132+IF($F132="범선",IF($BE$1=TRUE,INDEX(Sheet2!$H$2:'Sheet2'!$H$45,MATCH(AZ132,Sheet2!$G$2:'Sheet2'!$G$45,0),0)),IF($BF$1=TRUE,INDEX(Sheet2!$I$2:'Sheet2'!$I$45,MATCH(AZ132,Sheet2!$G$2:'Sheet2'!$G$45,0)),IF($BG$1=TRUE,INDEX(Sheet2!$H$2:'Sheet2'!$H$45,MATCH(AZ132,Sheet2!$G$2:'Sheet2'!$G$45,0)),0)))+IF($BC$1=TRUE,2,0)</f>
        <v>15</v>
      </c>
      <c r="AE132" s="8">
        <f t="shared" si="175"/>
        <v>18.5</v>
      </c>
      <c r="AF132" s="8">
        <f t="shared" si="176"/>
        <v>21.5</v>
      </c>
      <c r="AG132" s="26">
        <f t="shared" si="177"/>
        <v>24.5</v>
      </c>
      <c r="AH132" s="8"/>
      <c r="AI132" s="6">
        <v>280</v>
      </c>
      <c r="AJ132" s="6">
        <v>325</v>
      </c>
      <c r="AK132" s="6">
        <v>15</v>
      </c>
      <c r="AL132" s="6">
        <v>14</v>
      </c>
      <c r="AM132" s="6">
        <v>35</v>
      </c>
      <c r="AN132" s="6">
        <v>110</v>
      </c>
      <c r="AO132" s="6">
        <v>40</v>
      </c>
      <c r="AP132" s="6">
        <v>50</v>
      </c>
      <c r="AQ132" s="6">
        <v>590</v>
      </c>
      <c r="AR132" s="6">
        <v>3</v>
      </c>
      <c r="AS132" s="6">
        <f t="shared" si="178"/>
        <v>750</v>
      </c>
      <c r="AT132" s="6">
        <f t="shared" si="179"/>
        <v>562</v>
      </c>
      <c r="AU132" s="6">
        <f t="shared" si="180"/>
        <v>937</v>
      </c>
      <c r="AV132" s="6">
        <f t="shared" si="181"/>
        <v>1</v>
      </c>
      <c r="AW132" s="6">
        <f t="shared" si="182"/>
        <v>2</v>
      </c>
      <c r="AX132" s="6">
        <f t="shared" si="183"/>
        <v>5</v>
      </c>
      <c r="AY132" s="6">
        <f t="shared" si="184"/>
        <v>9</v>
      </c>
      <c r="AZ132" s="6">
        <f t="shared" si="185"/>
        <v>13</v>
      </c>
    </row>
    <row r="133" spans="1:52" s="6" customFormat="1" hidden="1">
      <c r="A133" s="35">
        <v>147</v>
      </c>
      <c r="B133" s="2" t="s">
        <v>355</v>
      </c>
      <c r="C133" s="23" t="s">
        <v>350</v>
      </c>
      <c r="D133" s="8" t="s">
        <v>1</v>
      </c>
      <c r="E133" s="3" t="s">
        <v>70</v>
      </c>
      <c r="F133" s="8" t="s">
        <v>303</v>
      </c>
      <c r="G133" s="26" t="s">
        <v>12</v>
      </c>
      <c r="H133" s="6">
        <f>ROUNDDOWN(AI133*1.05,0)+INDEX(Sheet2!$B$2:'Sheet2'!$B$5,MATCH(G133,Sheet2!$A$2:'Sheet2'!$A$5,0),0)+34*AR133-ROUNDUP(IF($BA$1=TRUE,AT133,AU133)/10,0)</f>
        <v>435</v>
      </c>
      <c r="I133" s="6">
        <f>ROUNDDOWN(AJ133*1.05,0)+INDEX(Sheet2!$B$2:'Sheet2'!$B$5,MATCH(G133,Sheet2!$A$2:'Sheet2'!$A$5,0),0)+34*AR133-ROUNDUP(IF($BA$1=TRUE,AT133,AU133)/10,0)</f>
        <v>525</v>
      </c>
      <c r="J133" s="45">
        <f t="shared" si="161"/>
        <v>960</v>
      </c>
      <c r="K133" s="41">
        <f>AU133-ROUNDDOWN(AP133/2,0)-ROUNDDOWN(MAX(AO133*1.2,AN133*0.5),0)+INDEX(Sheet2!$C$2:'Sheet2'!$C$5,MATCH(G133,Sheet2!$A$2:'Sheet2'!$A$5,0),0)</f>
        <v>749</v>
      </c>
      <c r="L133" s="23">
        <f t="shared" si="162"/>
        <v>350</v>
      </c>
      <c r="N133" s="27">
        <f>AV133+IF($F133="범선",IF($BE$1=TRUE,INDEX(Sheet2!$H$2:'Sheet2'!$H$45,MATCH(AV133,Sheet2!$G$2:'Sheet2'!$G$45,0),0)),IF($BF$1=TRUE,INDEX(Sheet2!$I$2:'Sheet2'!$I$45,MATCH(AV133,Sheet2!$G$2:'Sheet2'!$G$45,0)),IF($BG$1=TRUE,INDEX(Sheet2!$H$2:'Sheet2'!$H$45,MATCH(AV133,Sheet2!$G$2:'Sheet2'!$G$45,0)),0)))+IF($BC$1=TRUE,2,0)</f>
        <v>7</v>
      </c>
      <c r="O133" s="8">
        <f t="shared" si="163"/>
        <v>10</v>
      </c>
      <c r="P133" s="8">
        <f t="shared" si="164"/>
        <v>13</v>
      </c>
      <c r="Q133" s="26">
        <f t="shared" si="165"/>
        <v>16</v>
      </c>
      <c r="R133" s="8">
        <f>AW133+IF($F133="범선",IF($BE$1=TRUE,INDEX(Sheet2!$H$2:'Sheet2'!$H$45,MATCH(AW133,Sheet2!$G$2:'Sheet2'!$G$45,0),0)),IF($BF$1=TRUE,INDEX(Sheet2!$I$2:'Sheet2'!$I$45,MATCH(AW133,Sheet2!$G$2:'Sheet2'!$G$45,0)),IF($BG$1=TRUE,INDEX(Sheet2!$H$2:'Sheet2'!$H$45,MATCH(AW133,Sheet2!$G$2:'Sheet2'!$G$45,0)),0)))+IF($BC$1=TRUE,2,0)</f>
        <v>8</v>
      </c>
      <c r="S133" s="8">
        <f t="shared" si="166"/>
        <v>11.5</v>
      </c>
      <c r="T133" s="8">
        <f t="shared" si="167"/>
        <v>14.5</v>
      </c>
      <c r="U133" s="26">
        <f t="shared" si="168"/>
        <v>17.5</v>
      </c>
      <c r="V133" s="8">
        <f>AX133+IF($F133="범선",IF($BE$1=TRUE,INDEX(Sheet2!$H$2:'Sheet2'!$H$45,MATCH(AX133,Sheet2!$G$2:'Sheet2'!$G$45,0),0)),IF($BF$1=TRUE,INDEX(Sheet2!$I$2:'Sheet2'!$I$45,MATCH(AX133,Sheet2!$G$2:'Sheet2'!$G$45,0)),IF($BG$1=TRUE,INDEX(Sheet2!$H$2:'Sheet2'!$H$45,MATCH(AX133,Sheet2!$G$2:'Sheet2'!$G$45,0)),0)))+IF($BC$1=TRUE,2,0)</f>
        <v>11</v>
      </c>
      <c r="W133" s="8">
        <f t="shared" si="169"/>
        <v>14.5</v>
      </c>
      <c r="X133" s="8">
        <f t="shared" si="170"/>
        <v>17.5</v>
      </c>
      <c r="Y133" s="26">
        <f t="shared" si="171"/>
        <v>20.5</v>
      </c>
      <c r="Z133" s="8">
        <f>AY133+IF($F133="범선",IF($BE$1=TRUE,INDEX(Sheet2!$H$2:'Sheet2'!$H$45,MATCH(AY133,Sheet2!$G$2:'Sheet2'!$G$45,0),0)),IF($BF$1=TRUE,INDEX(Sheet2!$I$2:'Sheet2'!$I$45,MATCH(AY133,Sheet2!$G$2:'Sheet2'!$G$45,0)),IF($BG$1=TRUE,INDEX(Sheet2!$H$2:'Sheet2'!$H$45,MATCH(AY133,Sheet2!$G$2:'Sheet2'!$G$45,0)),0)))+IF($BC$1=TRUE,2,0)</f>
        <v>15</v>
      </c>
      <c r="AA133" s="8">
        <f t="shared" si="172"/>
        <v>18.5</v>
      </c>
      <c r="AB133" s="8">
        <f t="shared" si="173"/>
        <v>21.5</v>
      </c>
      <c r="AC133" s="26">
        <f t="shared" si="174"/>
        <v>24.5</v>
      </c>
      <c r="AD133" s="8">
        <f>AZ133+IF($F133="범선",IF($BE$1=TRUE,INDEX(Sheet2!$H$2:'Sheet2'!$H$45,MATCH(AZ133,Sheet2!$G$2:'Sheet2'!$G$45,0),0)),IF($BF$1=TRUE,INDEX(Sheet2!$I$2:'Sheet2'!$I$45,MATCH(AZ133,Sheet2!$G$2:'Sheet2'!$G$45,0)),IF($BG$1=TRUE,INDEX(Sheet2!$H$2:'Sheet2'!$H$45,MATCH(AZ133,Sheet2!$G$2:'Sheet2'!$G$45,0)),0)))+IF($BC$1=TRUE,2,0)</f>
        <v>19</v>
      </c>
      <c r="AE133" s="8">
        <f t="shared" si="175"/>
        <v>22.5</v>
      </c>
      <c r="AF133" s="8">
        <f t="shared" si="176"/>
        <v>25.5</v>
      </c>
      <c r="AG133" s="26">
        <f t="shared" si="177"/>
        <v>28.5</v>
      </c>
      <c r="AH133" s="3"/>
      <c r="AI133" s="40">
        <v>235</v>
      </c>
      <c r="AJ133" s="40">
        <v>320</v>
      </c>
      <c r="AK133" s="40">
        <v>13</v>
      </c>
      <c r="AL133" s="40">
        <v>13</v>
      </c>
      <c r="AM133" s="40">
        <v>55</v>
      </c>
      <c r="AN133" s="40">
        <v>210</v>
      </c>
      <c r="AO133" s="40">
        <v>100</v>
      </c>
      <c r="AP133" s="40">
        <v>110</v>
      </c>
      <c r="AQ133" s="40">
        <v>380</v>
      </c>
      <c r="AR133" s="40">
        <v>3</v>
      </c>
      <c r="AS133" s="6">
        <f t="shared" si="178"/>
        <v>700</v>
      </c>
      <c r="AT133" s="6">
        <f t="shared" si="179"/>
        <v>525</v>
      </c>
      <c r="AU133" s="6">
        <f t="shared" si="180"/>
        <v>875</v>
      </c>
      <c r="AV133" s="6">
        <f t="shared" si="181"/>
        <v>5</v>
      </c>
      <c r="AW133" s="6">
        <f t="shared" si="182"/>
        <v>6</v>
      </c>
      <c r="AX133" s="6">
        <f t="shared" si="183"/>
        <v>9</v>
      </c>
      <c r="AY133" s="6">
        <f t="shared" si="184"/>
        <v>13</v>
      </c>
      <c r="AZ133" s="6">
        <f t="shared" si="185"/>
        <v>17</v>
      </c>
    </row>
    <row r="134" spans="1:52" s="6" customFormat="1" hidden="1">
      <c r="A134" s="35">
        <v>148</v>
      </c>
      <c r="B134" s="2"/>
      <c r="C134" s="23" t="s">
        <v>350</v>
      </c>
      <c r="D134" s="8" t="s">
        <v>43</v>
      </c>
      <c r="E134" s="3" t="s">
        <v>70</v>
      </c>
      <c r="F134" s="8" t="s">
        <v>303</v>
      </c>
      <c r="G134" s="26" t="s">
        <v>12</v>
      </c>
      <c r="H134" s="6">
        <f>ROUNDDOWN(AI134*1.05,0)+INDEX(Sheet2!$B$2:'Sheet2'!$B$5,MATCH(G134,Sheet2!$A$2:'Sheet2'!$A$5,0),0)+34*AR134-ROUNDUP(IF($BA$1=TRUE,AT134,AU134)/10,0)</f>
        <v>362</v>
      </c>
      <c r="I134" s="6">
        <f>ROUNDDOWN(AJ134*1.05,0)+INDEX(Sheet2!$B$2:'Sheet2'!$B$5,MATCH(G134,Sheet2!$A$2:'Sheet2'!$A$5,0),0)+34*AR134-ROUNDUP(IF($BA$1=TRUE,AT134,AU134)/10,0)</f>
        <v>484</v>
      </c>
      <c r="J134" s="45">
        <f t="shared" si="161"/>
        <v>846</v>
      </c>
      <c r="K134" s="41">
        <f>AU134-ROUNDDOWN(AP134/2,0)-ROUNDDOWN(MAX(AO134*1.2,AN134*0.5),0)+INDEX(Sheet2!$C$2:'Sheet2'!$C$5,MATCH(G134,Sheet2!$A$2:'Sheet2'!$A$5,0),0)</f>
        <v>884</v>
      </c>
      <c r="L134" s="23">
        <f t="shared" si="162"/>
        <v>470</v>
      </c>
      <c r="N134" s="27">
        <f>AV134+IF($F134="범선",IF($BE$1=TRUE,INDEX(Sheet2!$H$2:'Sheet2'!$H$45,MATCH(AV134,Sheet2!$G$2:'Sheet2'!$G$45,0),0)),IF($BF$1=TRUE,INDEX(Sheet2!$I$2:'Sheet2'!$I$45,MATCH(AV134,Sheet2!$G$2:'Sheet2'!$G$45,0)),IF($BG$1=TRUE,INDEX(Sheet2!$H$2:'Sheet2'!$H$45,MATCH(AV134,Sheet2!$G$2:'Sheet2'!$G$45,0)),0)))+IF($BC$1=TRUE,2,0)</f>
        <v>5</v>
      </c>
      <c r="O134" s="8">
        <f t="shared" si="163"/>
        <v>8</v>
      </c>
      <c r="P134" s="8">
        <f t="shared" si="164"/>
        <v>11</v>
      </c>
      <c r="Q134" s="26">
        <f t="shared" si="165"/>
        <v>14</v>
      </c>
      <c r="R134" s="8">
        <f>AW134+IF($F134="범선",IF($BE$1=TRUE,INDEX(Sheet2!$H$2:'Sheet2'!$H$45,MATCH(AW134,Sheet2!$G$2:'Sheet2'!$G$45,0),0)),IF($BF$1=TRUE,INDEX(Sheet2!$I$2:'Sheet2'!$I$45,MATCH(AW134,Sheet2!$G$2:'Sheet2'!$G$45,0)),IF($BG$1=TRUE,INDEX(Sheet2!$H$2:'Sheet2'!$H$45,MATCH(AW134,Sheet2!$G$2:'Sheet2'!$G$45,0)),0)))+IF($BC$1=TRUE,2,0)</f>
        <v>6</v>
      </c>
      <c r="S134" s="8">
        <f t="shared" si="166"/>
        <v>9.5</v>
      </c>
      <c r="T134" s="8">
        <f t="shared" si="167"/>
        <v>12.5</v>
      </c>
      <c r="U134" s="26">
        <f t="shared" si="168"/>
        <v>15.5</v>
      </c>
      <c r="V134" s="8">
        <f>AX134+IF($F134="범선",IF($BE$1=TRUE,INDEX(Sheet2!$H$2:'Sheet2'!$H$45,MATCH(AX134,Sheet2!$G$2:'Sheet2'!$G$45,0),0)),IF($BF$1=TRUE,INDEX(Sheet2!$I$2:'Sheet2'!$I$45,MATCH(AX134,Sheet2!$G$2:'Sheet2'!$G$45,0)),IF($BG$1=TRUE,INDEX(Sheet2!$H$2:'Sheet2'!$H$45,MATCH(AX134,Sheet2!$G$2:'Sheet2'!$G$45,0)),0)))+IF($BC$1=TRUE,2,0)</f>
        <v>9</v>
      </c>
      <c r="W134" s="8">
        <f t="shared" si="169"/>
        <v>12.5</v>
      </c>
      <c r="X134" s="8">
        <f t="shared" si="170"/>
        <v>15.5</v>
      </c>
      <c r="Y134" s="26">
        <f t="shared" si="171"/>
        <v>18.5</v>
      </c>
      <c r="Z134" s="8">
        <f>AY134+IF($F134="범선",IF($BE$1=TRUE,INDEX(Sheet2!$H$2:'Sheet2'!$H$45,MATCH(AY134,Sheet2!$G$2:'Sheet2'!$G$45,0),0)),IF($BF$1=TRUE,INDEX(Sheet2!$I$2:'Sheet2'!$I$45,MATCH(AY134,Sheet2!$G$2:'Sheet2'!$G$45,0)),IF($BG$1=TRUE,INDEX(Sheet2!$H$2:'Sheet2'!$H$45,MATCH(AY134,Sheet2!$G$2:'Sheet2'!$G$45,0)),0)))+IF($BC$1=TRUE,2,0)</f>
        <v>13</v>
      </c>
      <c r="AA134" s="8">
        <f t="shared" si="172"/>
        <v>16.5</v>
      </c>
      <c r="AB134" s="8">
        <f t="shared" si="173"/>
        <v>19.5</v>
      </c>
      <c r="AC134" s="26">
        <f t="shared" si="174"/>
        <v>22.5</v>
      </c>
      <c r="AD134" s="8">
        <f>AZ134+IF($F134="범선",IF($BE$1=TRUE,INDEX(Sheet2!$H$2:'Sheet2'!$H$45,MATCH(AZ134,Sheet2!$G$2:'Sheet2'!$G$45,0),0)),IF($BF$1=TRUE,INDEX(Sheet2!$I$2:'Sheet2'!$I$45,MATCH(AZ134,Sheet2!$G$2:'Sheet2'!$G$45,0)),IF($BG$1=TRUE,INDEX(Sheet2!$H$2:'Sheet2'!$H$45,MATCH(AZ134,Sheet2!$G$2:'Sheet2'!$G$45,0)),0)))+IF($BC$1=TRUE,2,0)</f>
        <v>17</v>
      </c>
      <c r="AE134" s="8">
        <f t="shared" si="175"/>
        <v>20.5</v>
      </c>
      <c r="AF134" s="8">
        <f t="shared" si="176"/>
        <v>23.5</v>
      </c>
      <c r="AG134" s="26">
        <f t="shared" si="177"/>
        <v>26.5</v>
      </c>
      <c r="AH134" s="3"/>
      <c r="AI134" s="40">
        <v>167</v>
      </c>
      <c r="AJ134" s="40">
        <v>283</v>
      </c>
      <c r="AK134" s="40">
        <v>10</v>
      </c>
      <c r="AL134" s="40">
        <v>9</v>
      </c>
      <c r="AM134" s="40">
        <v>45</v>
      </c>
      <c r="AN134" s="40">
        <v>102</v>
      </c>
      <c r="AO134" s="40">
        <v>40</v>
      </c>
      <c r="AP134" s="40">
        <v>52</v>
      </c>
      <c r="AQ134" s="40">
        <v>576</v>
      </c>
      <c r="AR134" s="40">
        <v>3</v>
      </c>
      <c r="AS134" s="6">
        <f t="shared" si="178"/>
        <v>730</v>
      </c>
      <c r="AT134" s="6">
        <f t="shared" si="179"/>
        <v>547</v>
      </c>
      <c r="AU134" s="6">
        <f t="shared" si="180"/>
        <v>912</v>
      </c>
      <c r="AV134" s="6">
        <f t="shared" si="181"/>
        <v>3</v>
      </c>
      <c r="AW134" s="6">
        <f t="shared" si="182"/>
        <v>4</v>
      </c>
      <c r="AX134" s="6">
        <f t="shared" si="183"/>
        <v>7</v>
      </c>
      <c r="AY134" s="6">
        <f t="shared" si="184"/>
        <v>11</v>
      </c>
      <c r="AZ134" s="6">
        <f t="shared" si="185"/>
        <v>15</v>
      </c>
    </row>
    <row r="135" spans="1:52" s="6" customFormat="1" hidden="1">
      <c r="A135" s="35">
        <v>149</v>
      </c>
      <c r="B135" s="2" t="s">
        <v>353</v>
      </c>
      <c r="C135" s="23" t="s">
        <v>350</v>
      </c>
      <c r="D135" s="8" t="s">
        <v>1</v>
      </c>
      <c r="E135" s="3" t="s">
        <v>352</v>
      </c>
      <c r="F135" s="8" t="s">
        <v>303</v>
      </c>
      <c r="G135" s="26" t="s">
        <v>12</v>
      </c>
      <c r="H135" s="6">
        <f>ROUNDDOWN(AI135*1.05,0)+INDEX(Sheet2!$B$2:'Sheet2'!$B$5,MATCH(G135,Sheet2!$A$2:'Sheet2'!$A$5,0),0)+34*AR135-ROUNDUP(IF($BA$1=TRUE,AT135,AU135)/10,0)</f>
        <v>362</v>
      </c>
      <c r="I135" s="6">
        <f>ROUNDDOWN(AJ135*1.05,0)+INDEX(Sheet2!$B$2:'Sheet2'!$B$5,MATCH(G135,Sheet2!$A$2:'Sheet2'!$A$5,0),0)+34*AR135-ROUNDUP(IF($BA$1=TRUE,AT135,AU135)/10,0)</f>
        <v>484</v>
      </c>
      <c r="J135" s="45">
        <f t="shared" si="161"/>
        <v>846</v>
      </c>
      <c r="K135" s="41">
        <f>AU135-ROUNDDOWN(AP135/2,0)-ROUNDDOWN(MAX(AO135*1.2,AN135*0.5),0)+INDEX(Sheet2!$C$2:'Sheet2'!$C$5,MATCH(G135,Sheet2!$A$2:'Sheet2'!$A$5,0),0)</f>
        <v>884</v>
      </c>
      <c r="L135" s="23">
        <f t="shared" si="162"/>
        <v>470</v>
      </c>
      <c r="N135" s="27">
        <f>AV135+IF($F135="범선",IF($BE$1=TRUE,INDEX(Sheet2!$H$2:'Sheet2'!$H$45,MATCH(AV135,Sheet2!$G$2:'Sheet2'!$G$45,0),0)),IF($BF$1=TRUE,INDEX(Sheet2!$I$2:'Sheet2'!$I$45,MATCH(AV135,Sheet2!$G$2:'Sheet2'!$G$45,0)),IF($BG$1=TRUE,INDEX(Sheet2!$H$2:'Sheet2'!$H$45,MATCH(AV135,Sheet2!$G$2:'Sheet2'!$G$45,0)),0)))+IF($BC$1=TRUE,2,0)</f>
        <v>5</v>
      </c>
      <c r="O135" s="8">
        <f t="shared" si="163"/>
        <v>8</v>
      </c>
      <c r="P135" s="8">
        <f t="shared" si="164"/>
        <v>11</v>
      </c>
      <c r="Q135" s="26">
        <f t="shared" si="165"/>
        <v>14</v>
      </c>
      <c r="R135" s="8">
        <f>AW135+IF($F135="범선",IF($BE$1=TRUE,INDEX(Sheet2!$H$2:'Sheet2'!$H$45,MATCH(AW135,Sheet2!$G$2:'Sheet2'!$G$45,0),0)),IF($BF$1=TRUE,INDEX(Sheet2!$I$2:'Sheet2'!$I$45,MATCH(AW135,Sheet2!$G$2:'Sheet2'!$G$45,0)),IF($BG$1=TRUE,INDEX(Sheet2!$H$2:'Sheet2'!$H$45,MATCH(AW135,Sheet2!$G$2:'Sheet2'!$G$45,0)),0)))+IF($BC$1=TRUE,2,0)</f>
        <v>6</v>
      </c>
      <c r="S135" s="8">
        <f t="shared" si="166"/>
        <v>9.5</v>
      </c>
      <c r="T135" s="8">
        <f t="shared" si="167"/>
        <v>12.5</v>
      </c>
      <c r="U135" s="26">
        <f t="shared" si="168"/>
        <v>15.5</v>
      </c>
      <c r="V135" s="8">
        <f>AX135+IF($F135="범선",IF($BE$1=TRUE,INDEX(Sheet2!$H$2:'Sheet2'!$H$45,MATCH(AX135,Sheet2!$G$2:'Sheet2'!$G$45,0),0)),IF($BF$1=TRUE,INDEX(Sheet2!$I$2:'Sheet2'!$I$45,MATCH(AX135,Sheet2!$G$2:'Sheet2'!$G$45,0)),IF($BG$1=TRUE,INDEX(Sheet2!$H$2:'Sheet2'!$H$45,MATCH(AX135,Sheet2!$G$2:'Sheet2'!$G$45,0)),0)))+IF($BC$1=TRUE,2,0)</f>
        <v>9</v>
      </c>
      <c r="W135" s="8">
        <f t="shared" si="169"/>
        <v>12.5</v>
      </c>
      <c r="X135" s="8">
        <f t="shared" si="170"/>
        <v>15.5</v>
      </c>
      <c r="Y135" s="26">
        <f t="shared" si="171"/>
        <v>18.5</v>
      </c>
      <c r="Z135" s="8">
        <f>AY135+IF($F135="범선",IF($BE$1=TRUE,INDEX(Sheet2!$H$2:'Sheet2'!$H$45,MATCH(AY135,Sheet2!$G$2:'Sheet2'!$G$45,0),0)),IF($BF$1=TRUE,INDEX(Sheet2!$I$2:'Sheet2'!$I$45,MATCH(AY135,Sheet2!$G$2:'Sheet2'!$G$45,0)),IF($BG$1=TRUE,INDEX(Sheet2!$H$2:'Sheet2'!$H$45,MATCH(AY135,Sheet2!$G$2:'Sheet2'!$G$45,0)),0)))+IF($BC$1=TRUE,2,0)</f>
        <v>13</v>
      </c>
      <c r="AA135" s="8">
        <f t="shared" si="172"/>
        <v>16.5</v>
      </c>
      <c r="AB135" s="8">
        <f t="shared" si="173"/>
        <v>19.5</v>
      </c>
      <c r="AC135" s="26">
        <f t="shared" si="174"/>
        <v>22.5</v>
      </c>
      <c r="AD135" s="8">
        <f>AZ135+IF($F135="범선",IF($BE$1=TRUE,INDEX(Sheet2!$H$2:'Sheet2'!$H$45,MATCH(AZ135,Sheet2!$G$2:'Sheet2'!$G$45,0),0)),IF($BF$1=TRUE,INDEX(Sheet2!$I$2:'Sheet2'!$I$45,MATCH(AZ135,Sheet2!$G$2:'Sheet2'!$G$45,0)),IF($BG$1=TRUE,INDEX(Sheet2!$H$2:'Sheet2'!$H$45,MATCH(AZ135,Sheet2!$G$2:'Sheet2'!$G$45,0)),0)))+IF($BC$1=TRUE,2,0)</f>
        <v>17</v>
      </c>
      <c r="AE135" s="8">
        <f t="shared" si="175"/>
        <v>20.5</v>
      </c>
      <c r="AF135" s="8">
        <f t="shared" si="176"/>
        <v>23.5</v>
      </c>
      <c r="AG135" s="26">
        <f t="shared" si="177"/>
        <v>26.5</v>
      </c>
      <c r="AH135" s="3"/>
      <c r="AI135" s="40">
        <v>167</v>
      </c>
      <c r="AJ135" s="40">
        <v>283</v>
      </c>
      <c r="AK135" s="40">
        <v>10</v>
      </c>
      <c r="AL135" s="40">
        <v>9</v>
      </c>
      <c r="AM135" s="40">
        <v>45</v>
      </c>
      <c r="AN135" s="40">
        <v>102</v>
      </c>
      <c r="AO135" s="40">
        <v>40</v>
      </c>
      <c r="AP135" s="40">
        <v>52</v>
      </c>
      <c r="AQ135" s="40">
        <v>576</v>
      </c>
      <c r="AR135" s="40">
        <v>3</v>
      </c>
      <c r="AS135" s="40">
        <f t="shared" si="178"/>
        <v>730</v>
      </c>
      <c r="AT135" s="40">
        <f t="shared" si="179"/>
        <v>547</v>
      </c>
      <c r="AU135" s="40">
        <f t="shared" si="180"/>
        <v>912</v>
      </c>
      <c r="AV135" s="6">
        <f t="shared" si="181"/>
        <v>3</v>
      </c>
      <c r="AW135" s="6">
        <f t="shared" si="182"/>
        <v>4</v>
      </c>
      <c r="AX135" s="6">
        <f t="shared" si="183"/>
        <v>7</v>
      </c>
      <c r="AY135" s="6">
        <f t="shared" si="184"/>
        <v>11</v>
      </c>
      <c r="AZ135" s="6">
        <f t="shared" si="185"/>
        <v>15</v>
      </c>
    </row>
    <row r="136" spans="1:52" s="6" customFormat="1" hidden="1">
      <c r="A136" s="35">
        <v>150</v>
      </c>
      <c r="B136" s="2" t="s">
        <v>351</v>
      </c>
      <c r="C136" s="23" t="s">
        <v>350</v>
      </c>
      <c r="D136" s="8" t="s">
        <v>1</v>
      </c>
      <c r="E136" s="3" t="s">
        <v>70</v>
      </c>
      <c r="F136" s="8" t="s">
        <v>303</v>
      </c>
      <c r="G136" s="26" t="s">
        <v>12</v>
      </c>
      <c r="H136" s="6">
        <f>ROUNDDOWN(AI136*1.05,0)+INDEX(Sheet2!$B$2:'Sheet2'!$B$5,MATCH(G136,Sheet2!$A$2:'Sheet2'!$A$5,0),0)+34*AR136-ROUNDUP(IF($BA$1=TRUE,AT136,AU136)/10,0)</f>
        <v>351</v>
      </c>
      <c r="I136" s="6">
        <f>ROUNDDOWN(AJ136*1.05,0)+INDEX(Sheet2!$B$2:'Sheet2'!$B$5,MATCH(G136,Sheet2!$A$2:'Sheet2'!$A$5,0),0)+34*AR136-ROUNDUP(IF($BA$1=TRUE,AT136,AU136)/10,0)</f>
        <v>466</v>
      </c>
      <c r="J136" s="45">
        <f t="shared" si="161"/>
        <v>817</v>
      </c>
      <c r="K136" s="41">
        <f>AU136-ROUNDDOWN(AP136/2,0)-ROUNDDOWN(MAX(AO136*1.2,AN136*0.5),0)+INDEX(Sheet2!$C$2:'Sheet2'!$C$5,MATCH(G136,Sheet2!$A$2:'Sheet2'!$A$5,0),0)</f>
        <v>878</v>
      </c>
      <c r="L136" s="23">
        <f t="shared" si="162"/>
        <v>464</v>
      </c>
      <c r="N136" s="27">
        <f>AV136+IF($F136="범선",IF($BE$1=TRUE,INDEX(Sheet2!$H$2:'Sheet2'!$H$45,MATCH(AV136,Sheet2!$G$2:'Sheet2'!$G$45,0),0)),IF($BF$1=TRUE,INDEX(Sheet2!$I$2:'Sheet2'!$I$45,MATCH(AV136,Sheet2!$G$2:'Sheet2'!$G$45,0)),IF($BG$1=TRUE,INDEX(Sheet2!$H$2:'Sheet2'!$H$45,MATCH(AV136,Sheet2!$G$2:'Sheet2'!$G$45,0)),0)))+IF($BC$1=TRUE,2,0)</f>
        <v>4</v>
      </c>
      <c r="O136" s="8">
        <f t="shared" si="163"/>
        <v>7</v>
      </c>
      <c r="P136" s="8">
        <f t="shared" si="164"/>
        <v>10</v>
      </c>
      <c r="Q136" s="26">
        <f t="shared" si="165"/>
        <v>13</v>
      </c>
      <c r="R136" s="8">
        <f>AW136+IF($F136="범선",IF($BE$1=TRUE,INDEX(Sheet2!$H$2:'Sheet2'!$H$45,MATCH(AW136,Sheet2!$G$2:'Sheet2'!$G$45,0),0)),IF($BF$1=TRUE,INDEX(Sheet2!$I$2:'Sheet2'!$I$45,MATCH(AW136,Sheet2!$G$2:'Sheet2'!$G$45,0)),IF($BG$1=TRUE,INDEX(Sheet2!$H$2:'Sheet2'!$H$45,MATCH(AW136,Sheet2!$G$2:'Sheet2'!$G$45,0)),0)))+IF($BC$1=TRUE,2,0)</f>
        <v>5</v>
      </c>
      <c r="S136" s="8">
        <f t="shared" si="166"/>
        <v>8.5</v>
      </c>
      <c r="T136" s="8">
        <f t="shared" si="167"/>
        <v>11.5</v>
      </c>
      <c r="U136" s="26">
        <f t="shared" si="168"/>
        <v>14.5</v>
      </c>
      <c r="V136" s="8">
        <f>AX136+IF($F136="범선",IF($BE$1=TRUE,INDEX(Sheet2!$H$2:'Sheet2'!$H$45,MATCH(AX136,Sheet2!$G$2:'Sheet2'!$G$45,0),0)),IF($BF$1=TRUE,INDEX(Sheet2!$I$2:'Sheet2'!$I$45,MATCH(AX136,Sheet2!$G$2:'Sheet2'!$G$45,0)),IF($BG$1=TRUE,INDEX(Sheet2!$H$2:'Sheet2'!$H$45,MATCH(AX136,Sheet2!$G$2:'Sheet2'!$G$45,0)),0)))+IF($BC$1=TRUE,2,0)</f>
        <v>9</v>
      </c>
      <c r="W136" s="8">
        <f t="shared" si="169"/>
        <v>12.5</v>
      </c>
      <c r="X136" s="8">
        <f t="shared" si="170"/>
        <v>15.5</v>
      </c>
      <c r="Y136" s="26">
        <f t="shared" si="171"/>
        <v>18.5</v>
      </c>
      <c r="Z136" s="8">
        <f>AY136+IF($F136="범선",IF($BE$1=TRUE,INDEX(Sheet2!$H$2:'Sheet2'!$H$45,MATCH(AY136,Sheet2!$G$2:'Sheet2'!$G$45,0),0)),IF($BF$1=TRUE,INDEX(Sheet2!$I$2:'Sheet2'!$I$45,MATCH(AY136,Sheet2!$G$2:'Sheet2'!$G$45,0)),IF($BG$1=TRUE,INDEX(Sheet2!$H$2:'Sheet2'!$H$45,MATCH(AY136,Sheet2!$G$2:'Sheet2'!$G$45,0)),0)))+IF($BC$1=TRUE,2,0)</f>
        <v>13</v>
      </c>
      <c r="AA136" s="8">
        <f t="shared" si="172"/>
        <v>16.5</v>
      </c>
      <c r="AB136" s="8">
        <f t="shared" si="173"/>
        <v>19.5</v>
      </c>
      <c r="AC136" s="26">
        <f t="shared" si="174"/>
        <v>22.5</v>
      </c>
      <c r="AD136" s="8">
        <f>AZ136+IF($F136="범선",IF($BE$1=TRUE,INDEX(Sheet2!$H$2:'Sheet2'!$H$45,MATCH(AZ136,Sheet2!$G$2:'Sheet2'!$G$45,0),0)),IF($BF$1=TRUE,INDEX(Sheet2!$I$2:'Sheet2'!$I$45,MATCH(AZ136,Sheet2!$G$2:'Sheet2'!$G$45,0)),IF($BG$1=TRUE,INDEX(Sheet2!$H$2:'Sheet2'!$H$45,MATCH(AZ136,Sheet2!$G$2:'Sheet2'!$G$45,0)),0)))+IF($BC$1=TRUE,2,0)</f>
        <v>16</v>
      </c>
      <c r="AE136" s="8">
        <f t="shared" si="175"/>
        <v>19.5</v>
      </c>
      <c r="AF136" s="8">
        <f t="shared" si="176"/>
        <v>22.5</v>
      </c>
      <c r="AG136" s="26">
        <f t="shared" si="177"/>
        <v>25.5</v>
      </c>
      <c r="AH136" s="3"/>
      <c r="AI136" s="40">
        <v>157</v>
      </c>
      <c r="AJ136" s="40">
        <v>266</v>
      </c>
      <c r="AK136" s="40">
        <v>10</v>
      </c>
      <c r="AL136" s="40">
        <v>9</v>
      </c>
      <c r="AM136" s="40">
        <v>43</v>
      </c>
      <c r="AN136" s="40">
        <v>102</v>
      </c>
      <c r="AO136" s="40">
        <v>48</v>
      </c>
      <c r="AP136" s="40">
        <v>52</v>
      </c>
      <c r="AQ136" s="40">
        <v>576</v>
      </c>
      <c r="AR136" s="40">
        <v>3</v>
      </c>
      <c r="AS136" s="6">
        <f t="shared" si="178"/>
        <v>730</v>
      </c>
      <c r="AT136" s="6">
        <f t="shared" si="179"/>
        <v>547</v>
      </c>
      <c r="AU136" s="6">
        <f t="shared" si="180"/>
        <v>912</v>
      </c>
      <c r="AV136" s="6">
        <f t="shared" si="181"/>
        <v>2</v>
      </c>
      <c r="AW136" s="6">
        <f t="shared" si="182"/>
        <v>3</v>
      </c>
      <c r="AX136" s="6">
        <f t="shared" si="183"/>
        <v>7</v>
      </c>
      <c r="AY136" s="6">
        <f t="shared" si="184"/>
        <v>11</v>
      </c>
      <c r="AZ136" s="6">
        <f t="shared" si="185"/>
        <v>14</v>
      </c>
    </row>
    <row r="137" spans="1:52" s="6" customFormat="1" hidden="1">
      <c r="A137" s="35">
        <v>151</v>
      </c>
      <c r="B137" s="2" t="s">
        <v>354</v>
      </c>
      <c r="C137" s="23" t="s">
        <v>350</v>
      </c>
      <c r="D137" s="8" t="s">
        <v>1</v>
      </c>
      <c r="E137" s="3" t="s">
        <v>70</v>
      </c>
      <c r="F137" s="8" t="s">
        <v>303</v>
      </c>
      <c r="G137" s="26" t="s">
        <v>12</v>
      </c>
      <c r="H137" s="6">
        <f>ROUNDDOWN(AI137*1.05,0)+INDEX(Sheet2!$B$2:'Sheet2'!$B$5,MATCH(G137,Sheet2!$A$2:'Sheet2'!$A$5,0),0)+34*AR137-ROUNDUP(IF($BA$1=TRUE,AT137,AU137)/10,0)</f>
        <v>351</v>
      </c>
      <c r="I137" s="6">
        <f>ROUNDDOWN(AJ137*1.05,0)+INDEX(Sheet2!$B$2:'Sheet2'!$B$5,MATCH(G137,Sheet2!$A$2:'Sheet2'!$A$5,0),0)+34*AR137-ROUNDUP(IF($BA$1=TRUE,AT137,AU137)/10,0)</f>
        <v>466</v>
      </c>
      <c r="J137" s="45">
        <f t="shared" si="161"/>
        <v>817</v>
      </c>
      <c r="K137" s="41">
        <f>AU137-ROUNDDOWN(AP137/2,0)-ROUNDDOWN(MAX(AO137*1.2,AN137*0.5),0)+INDEX(Sheet2!$C$2:'Sheet2'!$C$5,MATCH(G137,Sheet2!$A$2:'Sheet2'!$A$5,0),0)</f>
        <v>878</v>
      </c>
      <c r="L137" s="23">
        <f t="shared" si="162"/>
        <v>464</v>
      </c>
      <c r="N137" s="27">
        <f>AV137+IF($F137="범선",IF($BE$1=TRUE,INDEX(Sheet2!$H$2:'Sheet2'!$H$45,MATCH(AV137,Sheet2!$G$2:'Sheet2'!$G$45,0),0)),IF($BF$1=TRUE,INDEX(Sheet2!$I$2:'Sheet2'!$I$45,MATCH(AV137,Sheet2!$G$2:'Sheet2'!$G$45,0)),IF($BG$1=TRUE,INDEX(Sheet2!$H$2:'Sheet2'!$H$45,MATCH(AV137,Sheet2!$G$2:'Sheet2'!$G$45,0)),0)))+IF($BC$1=TRUE,2,0)</f>
        <v>4</v>
      </c>
      <c r="O137" s="8">
        <f t="shared" si="163"/>
        <v>7</v>
      </c>
      <c r="P137" s="8">
        <f t="shared" si="164"/>
        <v>10</v>
      </c>
      <c r="Q137" s="26">
        <f t="shared" si="165"/>
        <v>13</v>
      </c>
      <c r="R137" s="8">
        <f>AW137+IF($F137="범선",IF($BE$1=TRUE,INDEX(Sheet2!$H$2:'Sheet2'!$H$45,MATCH(AW137,Sheet2!$G$2:'Sheet2'!$G$45,0),0)),IF($BF$1=TRUE,INDEX(Sheet2!$I$2:'Sheet2'!$I$45,MATCH(AW137,Sheet2!$G$2:'Sheet2'!$G$45,0)),IF($BG$1=TRUE,INDEX(Sheet2!$H$2:'Sheet2'!$H$45,MATCH(AW137,Sheet2!$G$2:'Sheet2'!$G$45,0)),0)))+IF($BC$1=TRUE,2,0)</f>
        <v>5</v>
      </c>
      <c r="S137" s="8">
        <f t="shared" si="166"/>
        <v>8.5</v>
      </c>
      <c r="T137" s="8">
        <f t="shared" si="167"/>
        <v>11.5</v>
      </c>
      <c r="U137" s="26">
        <f t="shared" si="168"/>
        <v>14.5</v>
      </c>
      <c r="V137" s="8">
        <f>AX137+IF($F137="범선",IF($BE$1=TRUE,INDEX(Sheet2!$H$2:'Sheet2'!$H$45,MATCH(AX137,Sheet2!$G$2:'Sheet2'!$G$45,0),0)),IF($BF$1=TRUE,INDEX(Sheet2!$I$2:'Sheet2'!$I$45,MATCH(AX137,Sheet2!$G$2:'Sheet2'!$G$45,0)),IF($BG$1=TRUE,INDEX(Sheet2!$H$2:'Sheet2'!$H$45,MATCH(AX137,Sheet2!$G$2:'Sheet2'!$G$45,0)),0)))+IF($BC$1=TRUE,2,0)</f>
        <v>9</v>
      </c>
      <c r="W137" s="8">
        <f t="shared" si="169"/>
        <v>12.5</v>
      </c>
      <c r="X137" s="8">
        <f t="shared" si="170"/>
        <v>15.5</v>
      </c>
      <c r="Y137" s="26">
        <f t="shared" si="171"/>
        <v>18.5</v>
      </c>
      <c r="Z137" s="8">
        <f>AY137+IF($F137="범선",IF($BE$1=TRUE,INDEX(Sheet2!$H$2:'Sheet2'!$H$45,MATCH(AY137,Sheet2!$G$2:'Sheet2'!$G$45,0),0)),IF($BF$1=TRUE,INDEX(Sheet2!$I$2:'Sheet2'!$I$45,MATCH(AY137,Sheet2!$G$2:'Sheet2'!$G$45,0)),IF($BG$1=TRUE,INDEX(Sheet2!$H$2:'Sheet2'!$H$45,MATCH(AY137,Sheet2!$G$2:'Sheet2'!$G$45,0)),0)))+IF($BC$1=TRUE,2,0)</f>
        <v>13</v>
      </c>
      <c r="AA137" s="8">
        <f t="shared" si="172"/>
        <v>16.5</v>
      </c>
      <c r="AB137" s="8">
        <f t="shared" si="173"/>
        <v>19.5</v>
      </c>
      <c r="AC137" s="26">
        <f t="shared" si="174"/>
        <v>22.5</v>
      </c>
      <c r="AD137" s="8">
        <f>AZ137+IF($F137="범선",IF($BE$1=TRUE,INDEX(Sheet2!$H$2:'Sheet2'!$H$45,MATCH(AZ137,Sheet2!$G$2:'Sheet2'!$G$45,0),0)),IF($BF$1=TRUE,INDEX(Sheet2!$I$2:'Sheet2'!$I$45,MATCH(AZ137,Sheet2!$G$2:'Sheet2'!$G$45,0)),IF($BG$1=TRUE,INDEX(Sheet2!$H$2:'Sheet2'!$H$45,MATCH(AZ137,Sheet2!$G$2:'Sheet2'!$G$45,0)),0)))+IF($BC$1=TRUE,2,0)</f>
        <v>16</v>
      </c>
      <c r="AE137" s="8">
        <f t="shared" si="175"/>
        <v>19.5</v>
      </c>
      <c r="AF137" s="8">
        <f t="shared" si="176"/>
        <v>22.5</v>
      </c>
      <c r="AG137" s="26">
        <f t="shared" si="177"/>
        <v>25.5</v>
      </c>
      <c r="AH137" s="3"/>
      <c r="AI137" s="40">
        <v>157</v>
      </c>
      <c r="AJ137" s="40">
        <v>266</v>
      </c>
      <c r="AK137" s="40">
        <v>10</v>
      </c>
      <c r="AL137" s="40">
        <v>9</v>
      </c>
      <c r="AM137" s="40">
        <v>43</v>
      </c>
      <c r="AN137" s="40">
        <v>102</v>
      </c>
      <c r="AO137" s="40">
        <v>48</v>
      </c>
      <c r="AP137" s="40">
        <v>52</v>
      </c>
      <c r="AQ137" s="40">
        <v>576</v>
      </c>
      <c r="AR137" s="40">
        <v>3</v>
      </c>
      <c r="AS137" s="6">
        <f t="shared" si="178"/>
        <v>730</v>
      </c>
      <c r="AT137" s="6">
        <f t="shared" si="179"/>
        <v>547</v>
      </c>
      <c r="AU137" s="6">
        <f t="shared" si="180"/>
        <v>912</v>
      </c>
      <c r="AV137" s="6">
        <f t="shared" si="181"/>
        <v>2</v>
      </c>
      <c r="AW137" s="6">
        <f t="shared" si="182"/>
        <v>3</v>
      </c>
      <c r="AX137" s="6">
        <f t="shared" si="183"/>
        <v>7</v>
      </c>
      <c r="AY137" s="6">
        <f t="shared" si="184"/>
        <v>11</v>
      </c>
      <c r="AZ137" s="6">
        <f t="shared" si="185"/>
        <v>14</v>
      </c>
    </row>
    <row r="138" spans="1:52" s="6" customFormat="1" hidden="1">
      <c r="A138" s="35">
        <v>152</v>
      </c>
      <c r="B138" s="2" t="s">
        <v>356</v>
      </c>
      <c r="C138" s="23" t="s">
        <v>357</v>
      </c>
      <c r="D138" s="8" t="s">
        <v>1</v>
      </c>
      <c r="E138" s="3" t="s">
        <v>70</v>
      </c>
      <c r="F138" s="8" t="s">
        <v>303</v>
      </c>
      <c r="G138" s="26" t="s">
        <v>12</v>
      </c>
      <c r="H138" s="6">
        <f>ROUNDDOWN(AI138*1.05,0)+INDEX(Sheet2!$B$2:'Sheet2'!$B$5,MATCH(G138,Sheet2!$A$2:'Sheet2'!$A$5,0),0)+34*AR138-ROUNDUP(IF($BA$1=TRUE,AT138,AU138)/10,0)</f>
        <v>460</v>
      </c>
      <c r="I138" s="6">
        <f>ROUNDDOWN(AJ138*1.05,0)+INDEX(Sheet2!$B$2:'Sheet2'!$B$5,MATCH(G138,Sheet2!$A$2:'Sheet2'!$A$5,0),0)+34*AR138-ROUNDUP(IF($BA$1=TRUE,AT138,AU138)/10,0)</f>
        <v>413</v>
      </c>
      <c r="J138" s="45">
        <f t="shared" si="161"/>
        <v>873</v>
      </c>
      <c r="K138" s="41">
        <f>AU138-ROUNDDOWN(AP138/2,0)-ROUNDDOWN(MAX(AO138*1.2,AN138*0.5),0)+INDEX(Sheet2!$C$2:'Sheet2'!$C$5,MATCH(G138,Sheet2!$A$2:'Sheet2'!$A$5,0),0)</f>
        <v>722</v>
      </c>
      <c r="L138" s="23">
        <f t="shared" si="162"/>
        <v>348</v>
      </c>
      <c r="N138" s="27">
        <f>AV138+IF($F138="범선",IF($BE$1=TRUE,INDEX(Sheet2!$H$2:'Sheet2'!$H$45,MATCH(AV138,Sheet2!$G$2:'Sheet2'!$G$45,0),0)),IF($BF$1=TRUE,INDEX(Sheet2!$I$2:'Sheet2'!$I$45,MATCH(AV138,Sheet2!$G$2:'Sheet2'!$G$45,0)),IF($BG$1=TRUE,INDEX(Sheet2!$H$2:'Sheet2'!$H$45,MATCH(AV138,Sheet2!$G$2:'Sheet2'!$G$45,0)),0)))+IF($BC$1=TRUE,2,0)</f>
        <v>8</v>
      </c>
      <c r="O138" s="8">
        <f t="shared" si="163"/>
        <v>11</v>
      </c>
      <c r="P138" s="8">
        <f t="shared" si="164"/>
        <v>14</v>
      </c>
      <c r="Q138" s="26">
        <f t="shared" si="165"/>
        <v>17</v>
      </c>
      <c r="R138" s="8">
        <f>AW138+IF($F138="범선",IF($BE$1=TRUE,INDEX(Sheet2!$H$2:'Sheet2'!$H$45,MATCH(AW138,Sheet2!$G$2:'Sheet2'!$G$45,0),0)),IF($BF$1=TRUE,INDEX(Sheet2!$I$2:'Sheet2'!$I$45,MATCH(AW138,Sheet2!$G$2:'Sheet2'!$G$45,0)),IF($BG$1=TRUE,INDEX(Sheet2!$H$2:'Sheet2'!$H$45,MATCH(AW138,Sheet2!$G$2:'Sheet2'!$G$45,0)),0)))+IF($BC$1=TRUE,2,0)</f>
        <v>9</v>
      </c>
      <c r="S138" s="8">
        <f t="shared" si="166"/>
        <v>12.5</v>
      </c>
      <c r="T138" s="8">
        <f t="shared" si="167"/>
        <v>15.5</v>
      </c>
      <c r="U138" s="26">
        <f t="shared" si="168"/>
        <v>18.5</v>
      </c>
      <c r="V138" s="8">
        <f>AX138+IF($F138="범선",IF($BE$1=TRUE,INDEX(Sheet2!$H$2:'Sheet2'!$H$45,MATCH(AX138,Sheet2!$G$2:'Sheet2'!$G$45,0),0)),IF($BF$1=TRUE,INDEX(Sheet2!$I$2:'Sheet2'!$I$45,MATCH(AX138,Sheet2!$G$2:'Sheet2'!$G$45,0)),IF($BG$1=TRUE,INDEX(Sheet2!$H$2:'Sheet2'!$H$45,MATCH(AX138,Sheet2!$G$2:'Sheet2'!$G$45,0)),0)))+IF($BC$1=TRUE,2,0)</f>
        <v>12</v>
      </c>
      <c r="W138" s="8">
        <f t="shared" si="169"/>
        <v>15.5</v>
      </c>
      <c r="X138" s="8">
        <f t="shared" si="170"/>
        <v>18.5</v>
      </c>
      <c r="Y138" s="26">
        <f t="shared" si="171"/>
        <v>21.5</v>
      </c>
      <c r="Z138" s="8">
        <f>AY138+IF($F138="범선",IF($BE$1=TRUE,INDEX(Sheet2!$H$2:'Sheet2'!$H$45,MATCH(AY138,Sheet2!$G$2:'Sheet2'!$G$45,0),0)),IF($BF$1=TRUE,INDEX(Sheet2!$I$2:'Sheet2'!$I$45,MATCH(AY138,Sheet2!$G$2:'Sheet2'!$G$45,0)),IF($BG$1=TRUE,INDEX(Sheet2!$H$2:'Sheet2'!$H$45,MATCH(AY138,Sheet2!$G$2:'Sheet2'!$G$45,0)),0)))+IF($BC$1=TRUE,2,0)</f>
        <v>16</v>
      </c>
      <c r="AA138" s="8">
        <f t="shared" si="172"/>
        <v>19.5</v>
      </c>
      <c r="AB138" s="8">
        <f t="shared" si="173"/>
        <v>22.5</v>
      </c>
      <c r="AC138" s="26">
        <f t="shared" si="174"/>
        <v>25.5</v>
      </c>
      <c r="AD138" s="8">
        <f>AZ138+IF($F138="범선",IF($BE$1=TRUE,INDEX(Sheet2!$H$2:'Sheet2'!$H$45,MATCH(AZ138,Sheet2!$G$2:'Sheet2'!$G$45,0),0)),IF($BF$1=TRUE,INDEX(Sheet2!$I$2:'Sheet2'!$I$45,MATCH(AZ138,Sheet2!$G$2:'Sheet2'!$G$45,0)),IF($BG$1=TRUE,INDEX(Sheet2!$H$2:'Sheet2'!$H$45,MATCH(AZ138,Sheet2!$G$2:'Sheet2'!$G$45,0)),0)))+IF($BC$1=TRUE,2,0)</f>
        <v>20</v>
      </c>
      <c r="AE138" s="8">
        <f t="shared" si="175"/>
        <v>23.5</v>
      </c>
      <c r="AF138" s="8">
        <f t="shared" si="176"/>
        <v>26.5</v>
      </c>
      <c r="AG138" s="26">
        <f t="shared" si="177"/>
        <v>29.5</v>
      </c>
      <c r="AH138" s="3"/>
      <c r="AI138" s="40">
        <v>255</v>
      </c>
      <c r="AJ138" s="40">
        <v>210</v>
      </c>
      <c r="AK138" s="40">
        <v>12</v>
      </c>
      <c r="AL138" s="40">
        <v>11</v>
      </c>
      <c r="AM138" s="40">
        <v>55</v>
      </c>
      <c r="AN138" s="40">
        <v>170</v>
      </c>
      <c r="AO138" s="40">
        <v>65</v>
      </c>
      <c r="AP138" s="40">
        <v>108</v>
      </c>
      <c r="AQ138" s="40">
        <v>372</v>
      </c>
      <c r="AR138" s="40">
        <v>3</v>
      </c>
      <c r="AS138" s="40">
        <f t="shared" si="178"/>
        <v>650</v>
      </c>
      <c r="AT138" s="40">
        <f t="shared" si="179"/>
        <v>487</v>
      </c>
      <c r="AU138" s="40">
        <f t="shared" si="180"/>
        <v>812</v>
      </c>
      <c r="AV138" s="6">
        <f t="shared" si="181"/>
        <v>6</v>
      </c>
      <c r="AW138" s="6">
        <f t="shared" si="182"/>
        <v>7</v>
      </c>
      <c r="AX138" s="6">
        <f t="shared" si="183"/>
        <v>10</v>
      </c>
      <c r="AY138" s="6">
        <f t="shared" si="184"/>
        <v>14</v>
      </c>
      <c r="AZ138" s="6">
        <f t="shared" si="185"/>
        <v>18</v>
      </c>
    </row>
    <row r="139" spans="1:52" s="6" customFormat="1" hidden="1">
      <c r="A139" s="35">
        <v>153</v>
      </c>
      <c r="B139" s="2"/>
      <c r="C139" s="23" t="s">
        <v>334</v>
      </c>
      <c r="D139" s="8" t="s">
        <v>339</v>
      </c>
      <c r="E139" s="3" t="s">
        <v>337</v>
      </c>
      <c r="F139" s="8" t="s">
        <v>303</v>
      </c>
      <c r="G139" s="26" t="s">
        <v>12</v>
      </c>
      <c r="H139" s="6">
        <f>ROUNDDOWN(AI139*1.05,0)+INDEX(Sheet2!$B$2:'Sheet2'!$B$5,MATCH(G139,Sheet2!$A$2:'Sheet2'!$A$5,0),0)+34*AR139-ROUNDUP(IF($BA$1=TRUE,AT139,AU139)/10,0)</f>
        <v>459</v>
      </c>
      <c r="I139" s="6">
        <f>ROUNDDOWN(AJ139*1.05,0)+INDEX(Sheet2!$B$2:'Sheet2'!$B$5,MATCH(G139,Sheet2!$A$2:'Sheet2'!$A$5,0),0)+34*AR139-ROUNDUP(IF($BA$1=TRUE,AT139,AU139)/10,0)</f>
        <v>413</v>
      </c>
      <c r="J139" s="45">
        <f t="shared" si="161"/>
        <v>872</v>
      </c>
      <c r="K139" s="41">
        <f>AU139-ROUNDDOWN(AP139/2,0)-ROUNDDOWN(MAX(AO139*1.2,AN139*0.5),0)+INDEX(Sheet2!$C$2:'Sheet2'!$C$5,MATCH(G139,Sheet2!$A$2:'Sheet2'!$A$5,0),0)</f>
        <v>723</v>
      </c>
      <c r="L139" s="23">
        <f t="shared" si="162"/>
        <v>349</v>
      </c>
      <c r="N139" s="27">
        <f>AV139+IF($F139="범선",IF($BE$1=TRUE,INDEX(Sheet2!$H$2:'Sheet2'!$H$45,MATCH(AV139,Sheet2!$G$2:'Sheet2'!$G$45,0),0)),IF($BF$1=TRUE,INDEX(Sheet2!$I$2:'Sheet2'!$I$45,MATCH(AV139,Sheet2!$G$2:'Sheet2'!$G$45,0)),IF($BG$1=TRUE,INDEX(Sheet2!$H$2:'Sheet2'!$H$45,MATCH(AV139,Sheet2!$G$2:'Sheet2'!$G$45,0)),0)))+IF($BC$1=TRUE,2,0)</f>
        <v>7</v>
      </c>
      <c r="O139" s="8">
        <f t="shared" si="163"/>
        <v>10</v>
      </c>
      <c r="P139" s="8">
        <f t="shared" si="164"/>
        <v>13</v>
      </c>
      <c r="Q139" s="26">
        <f t="shared" si="165"/>
        <v>16</v>
      </c>
      <c r="R139" s="8">
        <f>AW139+IF($F139="범선",IF($BE$1=TRUE,INDEX(Sheet2!$H$2:'Sheet2'!$H$45,MATCH(AW139,Sheet2!$G$2:'Sheet2'!$G$45,0),0)),IF($BF$1=TRUE,INDEX(Sheet2!$I$2:'Sheet2'!$I$45,MATCH(AW139,Sheet2!$G$2:'Sheet2'!$G$45,0)),IF($BG$1=TRUE,INDEX(Sheet2!$H$2:'Sheet2'!$H$45,MATCH(AW139,Sheet2!$G$2:'Sheet2'!$G$45,0)),0)))+IF($BC$1=TRUE,2,0)</f>
        <v>8</v>
      </c>
      <c r="S139" s="8">
        <f t="shared" si="166"/>
        <v>11.5</v>
      </c>
      <c r="T139" s="8">
        <f t="shared" si="167"/>
        <v>14.5</v>
      </c>
      <c r="U139" s="26">
        <f t="shared" si="168"/>
        <v>17.5</v>
      </c>
      <c r="V139" s="8">
        <f>AX139+IF($F139="범선",IF($BE$1=TRUE,INDEX(Sheet2!$H$2:'Sheet2'!$H$45,MATCH(AX139,Sheet2!$G$2:'Sheet2'!$G$45,0),0)),IF($BF$1=TRUE,INDEX(Sheet2!$I$2:'Sheet2'!$I$45,MATCH(AX139,Sheet2!$G$2:'Sheet2'!$G$45,0)),IF($BG$1=TRUE,INDEX(Sheet2!$H$2:'Sheet2'!$H$45,MATCH(AX139,Sheet2!$G$2:'Sheet2'!$G$45,0)),0)))+IF($BC$1=TRUE,2,0)</f>
        <v>12</v>
      </c>
      <c r="W139" s="8">
        <f t="shared" si="169"/>
        <v>15.5</v>
      </c>
      <c r="X139" s="8">
        <f t="shared" si="170"/>
        <v>18.5</v>
      </c>
      <c r="Y139" s="26">
        <f t="shared" si="171"/>
        <v>21.5</v>
      </c>
      <c r="Z139" s="8">
        <f>AY139+IF($F139="범선",IF($BE$1=TRUE,INDEX(Sheet2!$H$2:'Sheet2'!$H$45,MATCH(AY139,Sheet2!$G$2:'Sheet2'!$G$45,0),0)),IF($BF$1=TRUE,INDEX(Sheet2!$I$2:'Sheet2'!$I$45,MATCH(AY139,Sheet2!$G$2:'Sheet2'!$G$45,0)),IF($BG$1=TRUE,INDEX(Sheet2!$H$2:'Sheet2'!$H$45,MATCH(AY139,Sheet2!$G$2:'Sheet2'!$G$45,0)),0)))+IF($BC$1=TRUE,2,0)</f>
        <v>15</v>
      </c>
      <c r="AA139" s="8">
        <f t="shared" si="172"/>
        <v>18.5</v>
      </c>
      <c r="AB139" s="8">
        <f t="shared" si="173"/>
        <v>21.5</v>
      </c>
      <c r="AC139" s="26">
        <f t="shared" si="174"/>
        <v>24.5</v>
      </c>
      <c r="AD139" s="8">
        <f>AZ139+IF($F139="범선",IF($BE$1=TRUE,INDEX(Sheet2!$H$2:'Sheet2'!$H$45,MATCH(AZ139,Sheet2!$G$2:'Sheet2'!$G$45,0),0)),IF($BF$1=TRUE,INDEX(Sheet2!$I$2:'Sheet2'!$I$45,MATCH(AZ139,Sheet2!$G$2:'Sheet2'!$G$45,0)),IF($BG$1=TRUE,INDEX(Sheet2!$H$2:'Sheet2'!$H$45,MATCH(AZ139,Sheet2!$G$2:'Sheet2'!$G$45,0)),0)))+IF($BC$1=TRUE,2,0)</f>
        <v>19</v>
      </c>
      <c r="AE139" s="8">
        <f t="shared" si="175"/>
        <v>22.5</v>
      </c>
      <c r="AF139" s="8">
        <f t="shared" si="176"/>
        <v>25.5</v>
      </c>
      <c r="AG139" s="26">
        <f t="shared" si="177"/>
        <v>28.5</v>
      </c>
      <c r="AH139" s="3"/>
      <c r="AI139" s="40">
        <v>254</v>
      </c>
      <c r="AJ139" s="40">
        <v>210</v>
      </c>
      <c r="AK139" s="40">
        <v>12</v>
      </c>
      <c r="AL139" s="40">
        <v>11</v>
      </c>
      <c r="AM139" s="40">
        <v>52</v>
      </c>
      <c r="AN139" s="40">
        <v>155</v>
      </c>
      <c r="AO139" s="40">
        <v>70</v>
      </c>
      <c r="AP139" s="40">
        <v>108</v>
      </c>
      <c r="AQ139" s="40">
        <v>387</v>
      </c>
      <c r="AR139" s="40">
        <v>3</v>
      </c>
      <c r="AS139" s="6">
        <f t="shared" si="178"/>
        <v>650</v>
      </c>
      <c r="AT139" s="6">
        <f t="shared" si="179"/>
        <v>487</v>
      </c>
      <c r="AU139" s="6">
        <f t="shared" si="180"/>
        <v>812</v>
      </c>
      <c r="AV139" s="6">
        <f t="shared" si="181"/>
        <v>5</v>
      </c>
      <c r="AW139" s="6">
        <f t="shared" si="182"/>
        <v>6</v>
      </c>
      <c r="AX139" s="6">
        <f t="shared" si="183"/>
        <v>10</v>
      </c>
      <c r="AY139" s="6">
        <f t="shared" si="184"/>
        <v>13</v>
      </c>
      <c r="AZ139" s="6">
        <f t="shared" si="185"/>
        <v>17</v>
      </c>
    </row>
    <row r="140" spans="1:52" s="6" customFormat="1" hidden="1">
      <c r="A140" s="35">
        <v>154</v>
      </c>
      <c r="B140" s="2" t="s">
        <v>358</v>
      </c>
      <c r="C140" s="23" t="s">
        <v>359</v>
      </c>
      <c r="D140" s="8" t="s">
        <v>1</v>
      </c>
      <c r="E140" s="3" t="s">
        <v>70</v>
      </c>
      <c r="F140" s="8" t="s">
        <v>303</v>
      </c>
      <c r="G140" s="26" t="s">
        <v>12</v>
      </c>
      <c r="H140" s="6">
        <f>ROUNDDOWN(AI140*1.05,0)+INDEX(Sheet2!$B$2:'Sheet2'!$B$5,MATCH(G140,Sheet2!$A$2:'Sheet2'!$A$5,0),0)+34*AR140-ROUNDUP(IF($BA$1=TRUE,AT140,AU140)/10,0)</f>
        <v>476</v>
      </c>
      <c r="I140" s="6">
        <f>ROUNDDOWN(AJ140*1.05,0)+INDEX(Sheet2!$B$2:'Sheet2'!$B$5,MATCH(G140,Sheet2!$A$2:'Sheet2'!$A$5,0),0)+34*AR140-ROUNDUP(IF($BA$1=TRUE,AT140,AU140)/10,0)</f>
        <v>424</v>
      </c>
      <c r="J140" s="45">
        <f t="shared" si="161"/>
        <v>900</v>
      </c>
      <c r="K140" s="41">
        <f>AU140-ROUNDDOWN(AP140/2,0)-ROUNDDOWN(MAX(AO140*1.2,AN140*0.5),0)+INDEX(Sheet2!$C$2:'Sheet2'!$C$5,MATCH(G140,Sheet2!$A$2:'Sheet2'!$A$5,0),0)</f>
        <v>723</v>
      </c>
      <c r="L140" s="23">
        <f t="shared" si="162"/>
        <v>349</v>
      </c>
      <c r="N140" s="27">
        <f>AV140+IF($F140="범선",IF($BE$1=TRUE,INDEX(Sheet2!$H$2:'Sheet2'!$H$45,MATCH(AV140,Sheet2!$G$2:'Sheet2'!$G$45,0),0)),IF($BF$1=TRUE,INDEX(Sheet2!$I$2:'Sheet2'!$I$45,MATCH(AV140,Sheet2!$G$2:'Sheet2'!$G$45,0)),IF($BG$1=TRUE,INDEX(Sheet2!$H$2:'Sheet2'!$H$45,MATCH(AV140,Sheet2!$G$2:'Sheet2'!$G$45,0)),0)))+IF($BC$1=TRUE,2,0)</f>
        <v>7</v>
      </c>
      <c r="O140" s="8">
        <f t="shared" si="163"/>
        <v>10</v>
      </c>
      <c r="P140" s="8">
        <f t="shared" si="164"/>
        <v>13</v>
      </c>
      <c r="Q140" s="26">
        <f t="shared" si="165"/>
        <v>16</v>
      </c>
      <c r="R140" s="8">
        <f>AW140+IF($F140="범선",IF($BE$1=TRUE,INDEX(Sheet2!$H$2:'Sheet2'!$H$45,MATCH(AW140,Sheet2!$G$2:'Sheet2'!$G$45,0),0)),IF($BF$1=TRUE,INDEX(Sheet2!$I$2:'Sheet2'!$I$45,MATCH(AW140,Sheet2!$G$2:'Sheet2'!$G$45,0)),IF($BG$1=TRUE,INDEX(Sheet2!$H$2:'Sheet2'!$H$45,MATCH(AW140,Sheet2!$G$2:'Sheet2'!$G$45,0)),0)))+IF($BC$1=TRUE,2,0)</f>
        <v>8</v>
      </c>
      <c r="S140" s="8">
        <f t="shared" si="166"/>
        <v>11.5</v>
      </c>
      <c r="T140" s="8">
        <f t="shared" si="167"/>
        <v>14.5</v>
      </c>
      <c r="U140" s="26">
        <f t="shared" si="168"/>
        <v>17.5</v>
      </c>
      <c r="V140" s="8">
        <f>AX140+IF($F140="범선",IF($BE$1=TRUE,INDEX(Sheet2!$H$2:'Sheet2'!$H$45,MATCH(AX140,Sheet2!$G$2:'Sheet2'!$G$45,0),0)),IF($BF$1=TRUE,INDEX(Sheet2!$I$2:'Sheet2'!$I$45,MATCH(AX140,Sheet2!$G$2:'Sheet2'!$G$45,0)),IF($BG$1=TRUE,INDEX(Sheet2!$H$2:'Sheet2'!$H$45,MATCH(AX140,Sheet2!$G$2:'Sheet2'!$G$45,0)),0)))+IF($BC$1=TRUE,2,0)</f>
        <v>12</v>
      </c>
      <c r="W140" s="8">
        <f t="shared" si="169"/>
        <v>15.5</v>
      </c>
      <c r="X140" s="8">
        <f t="shared" si="170"/>
        <v>18.5</v>
      </c>
      <c r="Y140" s="26">
        <f t="shared" si="171"/>
        <v>21.5</v>
      </c>
      <c r="Z140" s="8">
        <f>AY140+IF($F140="범선",IF($BE$1=TRUE,INDEX(Sheet2!$H$2:'Sheet2'!$H$45,MATCH(AY140,Sheet2!$G$2:'Sheet2'!$G$45,0),0)),IF($BF$1=TRUE,INDEX(Sheet2!$I$2:'Sheet2'!$I$45,MATCH(AY140,Sheet2!$G$2:'Sheet2'!$G$45,0)),IF($BG$1=TRUE,INDEX(Sheet2!$H$2:'Sheet2'!$H$45,MATCH(AY140,Sheet2!$G$2:'Sheet2'!$G$45,0)),0)))+IF($BC$1=TRUE,2,0)</f>
        <v>15</v>
      </c>
      <c r="AA140" s="8">
        <f t="shared" si="172"/>
        <v>18.5</v>
      </c>
      <c r="AB140" s="8">
        <f t="shared" si="173"/>
        <v>21.5</v>
      </c>
      <c r="AC140" s="26">
        <f t="shared" si="174"/>
        <v>24.5</v>
      </c>
      <c r="AD140" s="8">
        <f>AZ140+IF($F140="범선",IF($BE$1=TRUE,INDEX(Sheet2!$H$2:'Sheet2'!$H$45,MATCH(AZ140,Sheet2!$G$2:'Sheet2'!$G$45,0),0)),IF($BF$1=TRUE,INDEX(Sheet2!$I$2:'Sheet2'!$I$45,MATCH(AZ140,Sheet2!$G$2:'Sheet2'!$G$45,0)),IF($BG$1=TRUE,INDEX(Sheet2!$H$2:'Sheet2'!$H$45,MATCH(AZ140,Sheet2!$G$2:'Sheet2'!$G$45,0)),0)))+IF($BC$1=TRUE,2,0)</f>
        <v>19</v>
      </c>
      <c r="AE140" s="8">
        <f t="shared" si="175"/>
        <v>22.5</v>
      </c>
      <c r="AF140" s="8">
        <f t="shared" si="176"/>
        <v>25.5</v>
      </c>
      <c r="AG140" s="26">
        <f t="shared" si="177"/>
        <v>28.5</v>
      </c>
      <c r="AH140" s="3"/>
      <c r="AI140" s="40">
        <v>270</v>
      </c>
      <c r="AJ140" s="40">
        <v>220</v>
      </c>
      <c r="AK140" s="40">
        <v>14</v>
      </c>
      <c r="AL140" s="40">
        <v>13</v>
      </c>
      <c r="AM140" s="40">
        <v>52</v>
      </c>
      <c r="AN140" s="40">
        <v>155</v>
      </c>
      <c r="AO140" s="40">
        <v>70</v>
      </c>
      <c r="AP140" s="40">
        <v>108</v>
      </c>
      <c r="AQ140" s="40">
        <v>387</v>
      </c>
      <c r="AR140" s="40">
        <v>3</v>
      </c>
      <c r="AS140" s="6">
        <f t="shared" si="178"/>
        <v>650</v>
      </c>
      <c r="AT140" s="6">
        <f t="shared" si="179"/>
        <v>487</v>
      </c>
      <c r="AU140" s="6">
        <f t="shared" si="180"/>
        <v>812</v>
      </c>
      <c r="AV140" s="6">
        <f t="shared" si="181"/>
        <v>5</v>
      </c>
      <c r="AW140" s="6">
        <f t="shared" si="182"/>
        <v>6</v>
      </c>
      <c r="AX140" s="6">
        <f t="shared" si="183"/>
        <v>10</v>
      </c>
      <c r="AY140" s="6">
        <f t="shared" si="184"/>
        <v>13</v>
      </c>
      <c r="AZ140" s="6">
        <f t="shared" si="185"/>
        <v>17</v>
      </c>
    </row>
    <row r="141" spans="1:52" s="6" customFormat="1" hidden="1">
      <c r="A141" s="35">
        <v>155</v>
      </c>
      <c r="B141" s="2" t="s">
        <v>335</v>
      </c>
      <c r="C141" s="23" t="s">
        <v>336</v>
      </c>
      <c r="D141" s="8" t="s">
        <v>1</v>
      </c>
      <c r="E141" s="3" t="s">
        <v>338</v>
      </c>
      <c r="F141" s="8" t="s">
        <v>303</v>
      </c>
      <c r="G141" s="26" t="s">
        <v>12</v>
      </c>
      <c r="H141" s="6">
        <f>ROUNDDOWN(AI141*1.05,0)+INDEX(Sheet2!$B$2:'Sheet2'!$B$5,MATCH(G141,Sheet2!$A$2:'Sheet2'!$A$5,0),0)+34*AR141-ROUNDUP(IF($BA$1=TRUE,AT141,AU141)/10,0)</f>
        <v>452</v>
      </c>
      <c r="I141" s="6">
        <f>ROUNDDOWN(AJ141*1.05,0)+INDEX(Sheet2!$B$2:'Sheet2'!$B$5,MATCH(G141,Sheet2!$A$2:'Sheet2'!$A$5,0),0)+34*AR141-ROUNDUP(IF($BA$1=TRUE,AT141,AU141)/10,0)</f>
        <v>405</v>
      </c>
      <c r="J141" s="45">
        <f t="shared" si="161"/>
        <v>857</v>
      </c>
      <c r="K141" s="41">
        <f>AU141-ROUNDDOWN(AP141/2,0)-ROUNDDOWN(MAX(AO141*1.2,AN141*0.5),0)+INDEX(Sheet2!$C$2:'Sheet2'!$C$5,MATCH(G141,Sheet2!$A$2:'Sheet2'!$A$5,0),0)</f>
        <v>848</v>
      </c>
      <c r="L141" s="23">
        <f t="shared" si="162"/>
        <v>424</v>
      </c>
      <c r="N141" s="27">
        <f>AV141+IF($F141="범선",IF($BE$1=TRUE,INDEX(Sheet2!$H$2:'Sheet2'!$H$45,MATCH(AV141,Sheet2!$G$2:'Sheet2'!$G$45,0),0)),IF($BF$1=TRUE,INDEX(Sheet2!$I$2:'Sheet2'!$I$45,MATCH(AV141,Sheet2!$G$2:'Sheet2'!$G$45,0)),IF($BG$1=TRUE,INDEX(Sheet2!$H$2:'Sheet2'!$H$45,MATCH(AV141,Sheet2!$G$2:'Sheet2'!$G$45,0)),0)))+IF($BC$1=TRUE,2,0)</f>
        <v>6</v>
      </c>
      <c r="O141" s="8">
        <f t="shared" si="163"/>
        <v>9</v>
      </c>
      <c r="P141" s="8">
        <f t="shared" si="164"/>
        <v>12</v>
      </c>
      <c r="Q141" s="26">
        <f t="shared" si="165"/>
        <v>15</v>
      </c>
      <c r="R141" s="8">
        <f>AW141+IF($F141="범선",IF($BE$1=TRUE,INDEX(Sheet2!$H$2:'Sheet2'!$H$45,MATCH(AW141,Sheet2!$G$2:'Sheet2'!$G$45,0),0)),IF($BF$1=TRUE,INDEX(Sheet2!$I$2:'Sheet2'!$I$45,MATCH(AW141,Sheet2!$G$2:'Sheet2'!$G$45,0)),IF($BG$1=TRUE,INDEX(Sheet2!$H$2:'Sheet2'!$H$45,MATCH(AW141,Sheet2!$G$2:'Sheet2'!$G$45,0)),0)))+IF($BC$1=TRUE,2,0)</f>
        <v>7</v>
      </c>
      <c r="S141" s="8">
        <f t="shared" si="166"/>
        <v>10.5</v>
      </c>
      <c r="T141" s="8">
        <f t="shared" si="167"/>
        <v>13.5</v>
      </c>
      <c r="U141" s="26">
        <f t="shared" si="168"/>
        <v>16.5</v>
      </c>
      <c r="V141" s="8">
        <f>AX141+IF($F141="범선",IF($BE$1=TRUE,INDEX(Sheet2!$H$2:'Sheet2'!$H$45,MATCH(AX141,Sheet2!$G$2:'Sheet2'!$G$45,0),0)),IF($BF$1=TRUE,INDEX(Sheet2!$I$2:'Sheet2'!$I$45,MATCH(AX141,Sheet2!$G$2:'Sheet2'!$G$45,0)),IF($BG$1=TRUE,INDEX(Sheet2!$H$2:'Sheet2'!$H$45,MATCH(AX141,Sheet2!$G$2:'Sheet2'!$G$45,0)),0)))+IF($BC$1=TRUE,2,0)</f>
        <v>11</v>
      </c>
      <c r="W141" s="8">
        <f t="shared" si="169"/>
        <v>14.5</v>
      </c>
      <c r="X141" s="8">
        <f t="shared" si="170"/>
        <v>17.5</v>
      </c>
      <c r="Y141" s="26">
        <f t="shared" si="171"/>
        <v>20.5</v>
      </c>
      <c r="Z141" s="8">
        <f>AY141+IF($F141="범선",IF($BE$1=TRUE,INDEX(Sheet2!$H$2:'Sheet2'!$H$45,MATCH(AY141,Sheet2!$G$2:'Sheet2'!$G$45,0),0)),IF($BF$1=TRUE,INDEX(Sheet2!$I$2:'Sheet2'!$I$45,MATCH(AY141,Sheet2!$G$2:'Sheet2'!$G$45,0)),IF($BG$1=TRUE,INDEX(Sheet2!$H$2:'Sheet2'!$H$45,MATCH(AY141,Sheet2!$G$2:'Sheet2'!$G$45,0)),0)))+IF($BC$1=TRUE,2,0)</f>
        <v>14</v>
      </c>
      <c r="AA141" s="8">
        <f t="shared" si="172"/>
        <v>17.5</v>
      </c>
      <c r="AB141" s="8">
        <f t="shared" si="173"/>
        <v>20.5</v>
      </c>
      <c r="AC141" s="26">
        <f t="shared" si="174"/>
        <v>23.5</v>
      </c>
      <c r="AD141" s="8">
        <f>AZ141+IF($F141="범선",IF($BE$1=TRUE,INDEX(Sheet2!$H$2:'Sheet2'!$H$45,MATCH(AZ141,Sheet2!$G$2:'Sheet2'!$G$45,0),0)),IF($BF$1=TRUE,INDEX(Sheet2!$I$2:'Sheet2'!$I$45,MATCH(AZ141,Sheet2!$G$2:'Sheet2'!$G$45,0)),IF($BG$1=TRUE,INDEX(Sheet2!$H$2:'Sheet2'!$H$45,MATCH(AZ141,Sheet2!$G$2:'Sheet2'!$G$45,0)),0)))+IF($BC$1=TRUE,2,0)</f>
        <v>18</v>
      </c>
      <c r="AE141" s="8">
        <f t="shared" si="175"/>
        <v>21.5</v>
      </c>
      <c r="AF141" s="8">
        <f t="shared" si="176"/>
        <v>24.5</v>
      </c>
      <c r="AG141" s="26">
        <f t="shared" si="177"/>
        <v>27.5</v>
      </c>
      <c r="AH141" s="3"/>
      <c r="AI141" s="40">
        <v>255</v>
      </c>
      <c r="AJ141" s="40">
        <v>210</v>
      </c>
      <c r="AK141" s="40">
        <v>12</v>
      </c>
      <c r="AL141" s="40">
        <v>11</v>
      </c>
      <c r="AM141" s="40">
        <v>52</v>
      </c>
      <c r="AN141" s="40">
        <v>155</v>
      </c>
      <c r="AO141" s="40">
        <v>70</v>
      </c>
      <c r="AP141" s="40">
        <v>108</v>
      </c>
      <c r="AQ141" s="40">
        <v>487</v>
      </c>
      <c r="AR141" s="40">
        <v>3</v>
      </c>
      <c r="AS141" s="40">
        <f t="shared" si="178"/>
        <v>750</v>
      </c>
      <c r="AT141" s="40">
        <f t="shared" si="179"/>
        <v>562</v>
      </c>
      <c r="AU141" s="40">
        <f t="shared" si="180"/>
        <v>937</v>
      </c>
      <c r="AV141" s="6">
        <f t="shared" si="181"/>
        <v>4</v>
      </c>
      <c r="AW141" s="6">
        <f t="shared" si="182"/>
        <v>5</v>
      </c>
      <c r="AX141" s="6">
        <f t="shared" si="183"/>
        <v>9</v>
      </c>
      <c r="AY141" s="6">
        <f t="shared" si="184"/>
        <v>12</v>
      </c>
      <c r="AZ141" s="6">
        <f t="shared" si="185"/>
        <v>16</v>
      </c>
    </row>
    <row r="142" spans="1:52" s="6" customFormat="1" hidden="1">
      <c r="A142" s="35">
        <v>156</v>
      </c>
      <c r="B142" s="7" t="s">
        <v>96</v>
      </c>
      <c r="C142" s="23" t="s">
        <v>182</v>
      </c>
      <c r="D142" s="8" t="s">
        <v>1</v>
      </c>
      <c r="E142" s="8" t="s">
        <v>184</v>
      </c>
      <c r="F142" s="9" t="s">
        <v>69</v>
      </c>
      <c r="G142" s="26" t="s">
        <v>10</v>
      </c>
      <c r="H142" s="6">
        <f>ROUNDDOWN(AI142*1.05,0)+INDEX(Sheet2!$B$2:'Sheet2'!$B$5,MATCH(G142,Sheet2!$A$2:'Sheet2'!$A$5,0),0)+34*AR142-ROUNDUP(IF($BA$1=TRUE,AT142,AU142)/10,0)</f>
        <v>467</v>
      </c>
      <c r="I142" s="6">
        <f>ROUNDDOWN(AJ142*1.05,0)+INDEX(Sheet2!$B$2:'Sheet2'!$B$5,MATCH(G142,Sheet2!$A$2:'Sheet2'!$A$5,0),0)+34*AR142-ROUNDUP(IF($BA$1=TRUE,AT142,AU142)/10,0)</f>
        <v>567</v>
      </c>
      <c r="J142" s="45">
        <f t="shared" si="161"/>
        <v>1034</v>
      </c>
      <c r="K142" s="41">
        <f>AU142-ROUNDDOWN(AP142/2,0)-ROUNDDOWN(MAX(AO142*1.2,AN142*0.5),0)+INDEX(Sheet2!$C$2:'Sheet2'!$C$5,MATCH(G142,Sheet2!$A$2:'Sheet2'!$A$5,0),0)</f>
        <v>868</v>
      </c>
      <c r="L142" s="23">
        <f t="shared" si="162"/>
        <v>467</v>
      </c>
      <c r="N142" s="27">
        <f>AV142+IF($F142="범선",IF($BE$1=TRUE,INDEX(Sheet2!$H$2:'Sheet2'!$H$45,MATCH(AV142,Sheet2!$G$2:'Sheet2'!$G$45,0),0)),IF($BF$1=TRUE,INDEX(Sheet2!$I$2:'Sheet2'!$I$45,MATCH(AV142,Sheet2!$G$2:'Sheet2'!$G$45,0)),IF($BG$1=TRUE,INDEX(Sheet2!$H$2:'Sheet2'!$H$45,MATCH(AV142,Sheet2!$G$2:'Sheet2'!$G$45,0)),0)))+IF($BC$1=TRUE,2,0)</f>
        <v>3</v>
      </c>
      <c r="O142" s="8">
        <f t="shared" si="163"/>
        <v>6</v>
      </c>
      <c r="P142" s="8">
        <f t="shared" si="164"/>
        <v>9</v>
      </c>
      <c r="Q142" s="26">
        <f t="shared" si="165"/>
        <v>12</v>
      </c>
      <c r="R142" s="8">
        <f>AW142+IF($F142="범선",IF($BE$1=TRUE,INDEX(Sheet2!$H$2:'Sheet2'!$H$45,MATCH(AW142,Sheet2!$G$2:'Sheet2'!$G$45,0),0)),IF($BF$1=TRUE,INDEX(Sheet2!$I$2:'Sheet2'!$I$45,MATCH(AW142,Sheet2!$G$2:'Sheet2'!$G$45,0)),IF($BG$1=TRUE,INDEX(Sheet2!$H$2:'Sheet2'!$H$45,MATCH(AW142,Sheet2!$G$2:'Sheet2'!$G$45,0)),0)))+IF($BC$1=TRUE,2,0)</f>
        <v>4</v>
      </c>
      <c r="S142" s="8">
        <f t="shared" si="166"/>
        <v>7.5</v>
      </c>
      <c r="T142" s="8">
        <f t="shared" si="167"/>
        <v>10.5</v>
      </c>
      <c r="U142" s="26">
        <f t="shared" si="168"/>
        <v>13.5</v>
      </c>
      <c r="V142" s="8">
        <f>AX142+IF($F142="범선",IF($BE$1=TRUE,INDEX(Sheet2!$H$2:'Sheet2'!$H$45,MATCH(AX142,Sheet2!$G$2:'Sheet2'!$G$45,0),0)),IF($BF$1=TRUE,INDEX(Sheet2!$I$2:'Sheet2'!$I$45,MATCH(AX142,Sheet2!$G$2:'Sheet2'!$G$45,0)),IF($BG$1=TRUE,INDEX(Sheet2!$H$2:'Sheet2'!$H$45,MATCH(AX142,Sheet2!$G$2:'Sheet2'!$G$45,0)),0)))+IF($BC$1=TRUE,2,0)</f>
        <v>7</v>
      </c>
      <c r="W142" s="8">
        <f t="shared" si="169"/>
        <v>10.5</v>
      </c>
      <c r="X142" s="8">
        <f t="shared" si="170"/>
        <v>13.5</v>
      </c>
      <c r="Y142" s="26">
        <f t="shared" si="171"/>
        <v>16.5</v>
      </c>
      <c r="Z142" s="8">
        <f>AY142+IF($F142="범선",IF($BE$1=TRUE,INDEX(Sheet2!$H$2:'Sheet2'!$H$45,MATCH(AY142,Sheet2!$G$2:'Sheet2'!$G$45,0),0)),IF($BF$1=TRUE,INDEX(Sheet2!$I$2:'Sheet2'!$I$45,MATCH(AY142,Sheet2!$G$2:'Sheet2'!$G$45,0)),IF($BG$1=TRUE,INDEX(Sheet2!$H$2:'Sheet2'!$H$45,MATCH(AY142,Sheet2!$G$2:'Sheet2'!$G$45,0)),0)))+IF($BC$1=TRUE,2,0)</f>
        <v>11</v>
      </c>
      <c r="AA142" s="8">
        <f t="shared" si="172"/>
        <v>14.5</v>
      </c>
      <c r="AB142" s="8">
        <f t="shared" si="173"/>
        <v>17.5</v>
      </c>
      <c r="AC142" s="26">
        <f t="shared" si="174"/>
        <v>20.5</v>
      </c>
      <c r="AD142" s="8">
        <f>AZ142+IF($F142="범선",IF($BE$1=TRUE,INDEX(Sheet2!$H$2:'Sheet2'!$H$45,MATCH(AZ142,Sheet2!$G$2:'Sheet2'!$G$45,0),0)),IF($BF$1=TRUE,INDEX(Sheet2!$I$2:'Sheet2'!$I$45,MATCH(AZ142,Sheet2!$G$2:'Sheet2'!$G$45,0)),IF($BG$1=TRUE,INDEX(Sheet2!$H$2:'Sheet2'!$H$45,MATCH(AZ142,Sheet2!$G$2:'Sheet2'!$G$45,0)),0)))+IF($BC$1=TRUE,2,0)</f>
        <v>15</v>
      </c>
      <c r="AE142" s="8">
        <f t="shared" si="175"/>
        <v>18.5</v>
      </c>
      <c r="AF142" s="8">
        <f t="shared" si="176"/>
        <v>21.5</v>
      </c>
      <c r="AG142" s="26">
        <f t="shared" si="177"/>
        <v>24.5</v>
      </c>
      <c r="AH142" s="8"/>
      <c r="AI142" s="6">
        <v>265</v>
      </c>
      <c r="AJ142" s="6">
        <v>360</v>
      </c>
      <c r="AK142" s="6">
        <v>12</v>
      </c>
      <c r="AL142" s="6">
        <v>15</v>
      </c>
      <c r="AM142" s="6">
        <v>35</v>
      </c>
      <c r="AN142" s="6">
        <v>67</v>
      </c>
      <c r="AO142" s="6">
        <v>32</v>
      </c>
      <c r="AP142" s="6">
        <v>40</v>
      </c>
      <c r="AQ142" s="6">
        <v>593</v>
      </c>
      <c r="AR142" s="6">
        <v>3</v>
      </c>
      <c r="AS142" s="6">
        <f t="shared" si="178"/>
        <v>700</v>
      </c>
      <c r="AT142" s="6">
        <f t="shared" si="179"/>
        <v>525</v>
      </c>
      <c r="AU142" s="6">
        <f t="shared" si="180"/>
        <v>875</v>
      </c>
      <c r="AV142" s="6">
        <f t="shared" si="181"/>
        <v>1</v>
      </c>
      <c r="AW142" s="6">
        <f t="shared" si="182"/>
        <v>2</v>
      </c>
      <c r="AX142" s="6">
        <f t="shared" si="183"/>
        <v>5</v>
      </c>
      <c r="AY142" s="6">
        <f t="shared" si="184"/>
        <v>9</v>
      </c>
      <c r="AZ142" s="6">
        <f t="shared" si="185"/>
        <v>13</v>
      </c>
    </row>
    <row r="143" spans="1:52" s="6" customFormat="1" hidden="1">
      <c r="A143" s="35">
        <v>157</v>
      </c>
      <c r="B143" s="7" t="s">
        <v>91</v>
      </c>
      <c r="C143" s="23" t="s">
        <v>182</v>
      </c>
      <c r="D143" s="8" t="s">
        <v>1</v>
      </c>
      <c r="E143" s="8" t="s">
        <v>120</v>
      </c>
      <c r="F143" s="9" t="s">
        <v>69</v>
      </c>
      <c r="G143" s="26" t="s">
        <v>10</v>
      </c>
      <c r="H143" s="6">
        <f>ROUNDDOWN(AI143*1.05,0)+INDEX(Sheet2!$B$2:'Sheet2'!$B$5,MATCH(G143,Sheet2!$A$2:'Sheet2'!$A$5,0),0)+34*AR143-ROUNDUP(IF($BA$1=TRUE,AT143,AU143)/10,0)</f>
        <v>444</v>
      </c>
      <c r="I143" s="6">
        <f>ROUNDDOWN(AJ143*1.05,0)+INDEX(Sheet2!$B$2:'Sheet2'!$B$5,MATCH(G143,Sheet2!$A$2:'Sheet2'!$A$5,0),0)+34*AR143-ROUNDUP(IF($BA$1=TRUE,AT143,AU143)/10,0)</f>
        <v>560</v>
      </c>
      <c r="J143" s="45">
        <f t="shared" si="161"/>
        <v>1004</v>
      </c>
      <c r="K143" s="41">
        <f>AU143-ROUNDDOWN(AP143/2,0)-ROUNDDOWN(MAX(AO143*1.2,AN143*0.5),0)+INDEX(Sheet2!$C$2:'Sheet2'!$C$5,MATCH(G143,Sheet2!$A$2:'Sheet2'!$A$5,0),0)</f>
        <v>991</v>
      </c>
      <c r="L143" s="23">
        <f t="shared" si="162"/>
        <v>540</v>
      </c>
      <c r="N143" s="27">
        <f>AV143+IF($F143="범선",IF($BE$1=TRUE,INDEX(Sheet2!$H$2:'Sheet2'!$H$45,MATCH(AV143,Sheet2!$G$2:'Sheet2'!$G$45,0),0)),IF($BF$1=TRUE,INDEX(Sheet2!$I$2:'Sheet2'!$I$45,MATCH(AV143,Sheet2!$G$2:'Sheet2'!$G$45,0)),IF($BG$1=TRUE,INDEX(Sheet2!$H$2:'Sheet2'!$H$45,MATCH(AV143,Sheet2!$G$2:'Sheet2'!$G$45,0)),0)))+IF($BC$1=TRUE,2,0)</f>
        <v>2</v>
      </c>
      <c r="O143" s="8">
        <f t="shared" si="163"/>
        <v>5</v>
      </c>
      <c r="P143" s="8">
        <f t="shared" si="164"/>
        <v>8</v>
      </c>
      <c r="Q143" s="26">
        <f t="shared" si="165"/>
        <v>11</v>
      </c>
      <c r="R143" s="8">
        <f>AW143+IF($F143="범선",IF($BE$1=TRUE,INDEX(Sheet2!$H$2:'Sheet2'!$H$45,MATCH(AW143,Sheet2!$G$2:'Sheet2'!$G$45,0),0)),IF($BF$1=TRUE,INDEX(Sheet2!$I$2:'Sheet2'!$I$45,MATCH(AW143,Sheet2!$G$2:'Sheet2'!$G$45,0)),IF($BG$1=TRUE,INDEX(Sheet2!$H$2:'Sheet2'!$H$45,MATCH(AW143,Sheet2!$G$2:'Sheet2'!$G$45,0)),0)))+IF($BC$1=TRUE,2,0)</f>
        <v>3</v>
      </c>
      <c r="S143" s="8">
        <f t="shared" si="166"/>
        <v>6.5</v>
      </c>
      <c r="T143" s="8">
        <f t="shared" si="167"/>
        <v>9.5</v>
      </c>
      <c r="U143" s="26">
        <f t="shared" si="168"/>
        <v>12.5</v>
      </c>
      <c r="V143" s="8">
        <f>AX143+IF($F143="범선",IF($BE$1=TRUE,INDEX(Sheet2!$H$2:'Sheet2'!$H$45,MATCH(AX143,Sheet2!$G$2:'Sheet2'!$G$45,0),0)),IF($BF$1=TRUE,INDEX(Sheet2!$I$2:'Sheet2'!$I$45,MATCH(AX143,Sheet2!$G$2:'Sheet2'!$G$45,0)),IF($BG$1=TRUE,INDEX(Sheet2!$H$2:'Sheet2'!$H$45,MATCH(AX143,Sheet2!$G$2:'Sheet2'!$G$45,0)),0)))+IF($BC$1=TRUE,2,0)</f>
        <v>6</v>
      </c>
      <c r="W143" s="8">
        <f t="shared" si="169"/>
        <v>9.5</v>
      </c>
      <c r="X143" s="8">
        <f t="shared" si="170"/>
        <v>12.5</v>
      </c>
      <c r="Y143" s="26">
        <f t="shared" si="171"/>
        <v>15.5</v>
      </c>
      <c r="Z143" s="8">
        <f>AY143+IF($F143="범선",IF($BE$1=TRUE,INDEX(Sheet2!$H$2:'Sheet2'!$H$45,MATCH(AY143,Sheet2!$G$2:'Sheet2'!$G$45,0),0)),IF($BF$1=TRUE,INDEX(Sheet2!$I$2:'Sheet2'!$I$45,MATCH(AY143,Sheet2!$G$2:'Sheet2'!$G$45,0)),IF($BG$1=TRUE,INDEX(Sheet2!$H$2:'Sheet2'!$H$45,MATCH(AY143,Sheet2!$G$2:'Sheet2'!$G$45,0)),0)))+IF($BC$1=TRUE,2,0)</f>
        <v>10</v>
      </c>
      <c r="AA143" s="8">
        <f t="shared" si="172"/>
        <v>13.5</v>
      </c>
      <c r="AB143" s="8">
        <f t="shared" si="173"/>
        <v>16.5</v>
      </c>
      <c r="AC143" s="26">
        <f t="shared" si="174"/>
        <v>19.5</v>
      </c>
      <c r="AD143" s="8">
        <f>AZ143+IF($F143="범선",IF($BE$1=TRUE,INDEX(Sheet2!$H$2:'Sheet2'!$H$45,MATCH(AZ143,Sheet2!$G$2:'Sheet2'!$G$45,0),0)),IF($BF$1=TRUE,INDEX(Sheet2!$I$2:'Sheet2'!$I$45,MATCH(AZ143,Sheet2!$G$2:'Sheet2'!$G$45,0)),IF($BG$1=TRUE,INDEX(Sheet2!$H$2:'Sheet2'!$H$45,MATCH(AZ143,Sheet2!$G$2:'Sheet2'!$G$45,0)),0)))+IF($BC$1=TRUE,2,0)</f>
        <v>14</v>
      </c>
      <c r="AE143" s="8">
        <f t="shared" si="175"/>
        <v>17.5</v>
      </c>
      <c r="AF143" s="8">
        <f t="shared" si="176"/>
        <v>20.5</v>
      </c>
      <c r="AG143" s="26">
        <f t="shared" si="177"/>
        <v>23.5</v>
      </c>
      <c r="AH143" s="8"/>
      <c r="AI143" s="6">
        <v>250</v>
      </c>
      <c r="AJ143" s="6">
        <v>360</v>
      </c>
      <c r="AK143" s="6">
        <v>11</v>
      </c>
      <c r="AL143" s="6">
        <v>12</v>
      </c>
      <c r="AM143" s="6">
        <v>35</v>
      </c>
      <c r="AN143" s="6">
        <v>80</v>
      </c>
      <c r="AO143" s="6">
        <v>32</v>
      </c>
      <c r="AP143" s="6">
        <v>40</v>
      </c>
      <c r="AQ143" s="6">
        <v>680</v>
      </c>
      <c r="AR143" s="6">
        <v>3</v>
      </c>
      <c r="AS143" s="6">
        <f t="shared" si="178"/>
        <v>800</v>
      </c>
      <c r="AT143" s="6">
        <f t="shared" si="179"/>
        <v>600</v>
      </c>
      <c r="AU143" s="6">
        <f t="shared" si="180"/>
        <v>1000</v>
      </c>
      <c r="AV143" s="6">
        <f t="shared" si="181"/>
        <v>0</v>
      </c>
      <c r="AW143" s="6">
        <f t="shared" si="182"/>
        <v>1</v>
      </c>
      <c r="AX143" s="6">
        <f t="shared" si="183"/>
        <v>4</v>
      </c>
      <c r="AY143" s="6">
        <f t="shared" si="184"/>
        <v>8</v>
      </c>
      <c r="AZ143" s="6">
        <f t="shared" si="185"/>
        <v>12</v>
      </c>
    </row>
    <row r="144" spans="1:52" s="6" customFormat="1" hidden="1">
      <c r="A144" s="35">
        <v>158</v>
      </c>
      <c r="B144" s="7"/>
      <c r="C144" s="23" t="s">
        <v>182</v>
      </c>
      <c r="D144" s="8" t="s">
        <v>43</v>
      </c>
      <c r="E144" s="8" t="s">
        <v>0</v>
      </c>
      <c r="F144" s="9" t="s">
        <v>69</v>
      </c>
      <c r="G144" s="26" t="s">
        <v>10</v>
      </c>
      <c r="H144" s="6">
        <f>ROUNDDOWN(AI144*1.05,0)+INDEX(Sheet2!$B$2:'Sheet2'!$B$5,MATCH(G144,Sheet2!$A$2:'Sheet2'!$A$5,0),0)+34*AR144-ROUNDUP(IF($BA$1=TRUE,AT144,AU144)/10,0)</f>
        <v>432</v>
      </c>
      <c r="I144" s="6">
        <f>ROUNDDOWN(AJ144*1.05,0)+INDEX(Sheet2!$B$2:'Sheet2'!$B$5,MATCH(G144,Sheet2!$A$2:'Sheet2'!$A$5,0),0)+34*AR144-ROUNDUP(IF($BA$1=TRUE,AT144,AU144)/10,0)</f>
        <v>548</v>
      </c>
      <c r="J144" s="45">
        <f t="shared" si="161"/>
        <v>980</v>
      </c>
      <c r="K144" s="41">
        <f>AU144-ROUNDDOWN(AP144/2,0)-ROUNDDOWN(MAX(AO144*1.2,AN144*0.5),0)+INDEX(Sheet2!$C$2:'Sheet2'!$C$5,MATCH(G144,Sheet2!$A$2:'Sheet2'!$A$5,0),0)</f>
        <v>1180</v>
      </c>
      <c r="L144" s="23">
        <f t="shared" si="162"/>
        <v>654</v>
      </c>
      <c r="N144" s="27">
        <f>AV144+IF($F144="범선",IF($BE$1=TRUE,INDEX(Sheet2!$H$2:'Sheet2'!$H$45,MATCH(AV144,Sheet2!$G$2:'Sheet2'!$G$45,0),0)),IF($BF$1=TRUE,INDEX(Sheet2!$I$2:'Sheet2'!$I$45,MATCH(AV144,Sheet2!$G$2:'Sheet2'!$G$45,0)),IF($BG$1=TRUE,INDEX(Sheet2!$H$2:'Sheet2'!$H$45,MATCH(AV144,Sheet2!$G$2:'Sheet2'!$G$45,0)),0)))+IF($BC$1=TRUE,2,0)</f>
        <v>1</v>
      </c>
      <c r="O144" s="8">
        <f t="shared" si="163"/>
        <v>4</v>
      </c>
      <c r="P144" s="8">
        <f t="shared" si="164"/>
        <v>7</v>
      </c>
      <c r="Q144" s="26">
        <f t="shared" si="165"/>
        <v>10</v>
      </c>
      <c r="R144" s="8">
        <f>AW144+IF($F144="범선",IF($BE$1=TRUE,INDEX(Sheet2!$H$2:'Sheet2'!$H$45,MATCH(AW144,Sheet2!$G$2:'Sheet2'!$G$45,0),0)),IF($BF$1=TRUE,INDEX(Sheet2!$I$2:'Sheet2'!$I$45,MATCH(AW144,Sheet2!$G$2:'Sheet2'!$G$45,0)),IF($BG$1=TRUE,INDEX(Sheet2!$H$2:'Sheet2'!$H$45,MATCH(AW144,Sheet2!$G$2:'Sheet2'!$G$45,0)),0)))+IF($BC$1=TRUE,2,0)</f>
        <v>2</v>
      </c>
      <c r="S144" s="8">
        <f t="shared" si="166"/>
        <v>5.5</v>
      </c>
      <c r="T144" s="8">
        <f t="shared" si="167"/>
        <v>8.5</v>
      </c>
      <c r="U144" s="26">
        <f t="shared" si="168"/>
        <v>11.5</v>
      </c>
      <c r="V144" s="8">
        <f>AX144+IF($F144="범선",IF($BE$1=TRUE,INDEX(Sheet2!$H$2:'Sheet2'!$H$45,MATCH(AX144,Sheet2!$G$2:'Sheet2'!$G$45,0),0)),IF($BF$1=TRUE,INDEX(Sheet2!$I$2:'Sheet2'!$I$45,MATCH(AX144,Sheet2!$G$2:'Sheet2'!$G$45,0)),IF($BG$1=TRUE,INDEX(Sheet2!$H$2:'Sheet2'!$H$45,MATCH(AX144,Sheet2!$G$2:'Sheet2'!$G$45,0)),0)))+IF($BC$1=TRUE,2,0)</f>
        <v>5</v>
      </c>
      <c r="W144" s="8">
        <f t="shared" si="169"/>
        <v>8.5</v>
      </c>
      <c r="X144" s="8">
        <f t="shared" si="170"/>
        <v>11.5</v>
      </c>
      <c r="Y144" s="26">
        <f t="shared" si="171"/>
        <v>14.5</v>
      </c>
      <c r="Z144" s="8">
        <f>AY144+IF($F144="범선",IF($BE$1=TRUE,INDEX(Sheet2!$H$2:'Sheet2'!$H$45,MATCH(AY144,Sheet2!$G$2:'Sheet2'!$G$45,0),0)),IF($BF$1=TRUE,INDEX(Sheet2!$I$2:'Sheet2'!$I$45,MATCH(AY144,Sheet2!$G$2:'Sheet2'!$G$45,0)),IF($BG$1=TRUE,INDEX(Sheet2!$H$2:'Sheet2'!$H$45,MATCH(AY144,Sheet2!$G$2:'Sheet2'!$G$45,0)),0)))+IF($BC$1=TRUE,2,0)</f>
        <v>9</v>
      </c>
      <c r="AA144" s="8">
        <f t="shared" si="172"/>
        <v>12.5</v>
      </c>
      <c r="AB144" s="8">
        <f t="shared" si="173"/>
        <v>15.5</v>
      </c>
      <c r="AC144" s="26">
        <f t="shared" si="174"/>
        <v>18.5</v>
      </c>
      <c r="AD144" s="8">
        <f>AZ144+IF($F144="범선",IF($BE$1=TRUE,INDEX(Sheet2!$H$2:'Sheet2'!$H$45,MATCH(AZ144,Sheet2!$G$2:'Sheet2'!$G$45,0),0)),IF($BF$1=TRUE,INDEX(Sheet2!$I$2:'Sheet2'!$I$45,MATCH(AZ144,Sheet2!$G$2:'Sheet2'!$G$45,0)),IF($BG$1=TRUE,INDEX(Sheet2!$H$2:'Sheet2'!$H$45,MATCH(AZ144,Sheet2!$G$2:'Sheet2'!$G$45,0)),0)))+IF($BC$1=TRUE,2,0)</f>
        <v>13</v>
      </c>
      <c r="AE144" s="8">
        <f t="shared" si="175"/>
        <v>16.5</v>
      </c>
      <c r="AF144" s="8">
        <f t="shared" si="176"/>
        <v>19.5</v>
      </c>
      <c r="AG144" s="26">
        <f t="shared" si="177"/>
        <v>22.5</v>
      </c>
      <c r="AH144" s="8"/>
      <c r="AI144" s="6">
        <v>250</v>
      </c>
      <c r="AJ144" s="6">
        <v>360</v>
      </c>
      <c r="AK144" s="6">
        <v>11</v>
      </c>
      <c r="AL144" s="6">
        <v>12</v>
      </c>
      <c r="AM144" s="6">
        <v>35</v>
      </c>
      <c r="AN144" s="6">
        <v>67</v>
      </c>
      <c r="AO144" s="6">
        <v>32</v>
      </c>
      <c r="AP144" s="6">
        <v>40</v>
      </c>
      <c r="AQ144" s="6">
        <v>843</v>
      </c>
      <c r="AR144" s="6">
        <v>3</v>
      </c>
      <c r="AS144" s="6">
        <f t="shared" si="178"/>
        <v>950</v>
      </c>
      <c r="AT144" s="6">
        <f t="shared" si="179"/>
        <v>712</v>
      </c>
      <c r="AU144" s="6">
        <f t="shared" si="180"/>
        <v>1187</v>
      </c>
      <c r="AV144" s="6">
        <f t="shared" si="181"/>
        <v>-1</v>
      </c>
      <c r="AW144" s="6">
        <f t="shared" si="182"/>
        <v>0</v>
      </c>
      <c r="AX144" s="6">
        <f t="shared" si="183"/>
        <v>3</v>
      </c>
      <c r="AY144" s="6">
        <f t="shared" si="184"/>
        <v>7</v>
      </c>
      <c r="AZ144" s="6">
        <f t="shared" si="185"/>
        <v>11</v>
      </c>
    </row>
    <row r="145" spans="1:52" s="6" customFormat="1" hidden="1">
      <c r="A145" s="35">
        <v>159</v>
      </c>
      <c r="B145" s="7" t="s">
        <v>183</v>
      </c>
      <c r="C145" s="24" t="s">
        <v>182</v>
      </c>
      <c r="D145" s="8" t="s">
        <v>1</v>
      </c>
      <c r="E145" s="8" t="s">
        <v>0</v>
      </c>
      <c r="F145" s="9" t="s">
        <v>69</v>
      </c>
      <c r="G145" s="26" t="s">
        <v>10</v>
      </c>
      <c r="H145" s="6">
        <f>ROUNDDOWN(AI145*1.05,0)+INDEX(Sheet2!$B$2:'Sheet2'!$B$5,MATCH(G145,Sheet2!$A$2:'Sheet2'!$A$5,0),0)+34*AR145-ROUNDUP(IF($BA$1=TRUE,AT145,AU145)/10,0)</f>
        <v>427</v>
      </c>
      <c r="I145" s="6">
        <f>ROUNDDOWN(AJ145*1.05,0)+INDEX(Sheet2!$B$2:'Sheet2'!$B$5,MATCH(G145,Sheet2!$A$2:'Sheet2'!$A$5,0),0)+34*AR145-ROUNDUP(IF($BA$1=TRUE,AT145,AU145)/10,0)</f>
        <v>543</v>
      </c>
      <c r="J145" s="45">
        <f t="shared" si="161"/>
        <v>970</v>
      </c>
      <c r="K145" s="41">
        <f>AU145-ROUNDDOWN(AP145/2,0)-ROUNDDOWN(MAX(AO145*1.2,AN145*0.5),0)+INDEX(Sheet2!$C$2:'Sheet2'!$C$5,MATCH(G145,Sheet2!$A$2:'Sheet2'!$A$5,0),0)</f>
        <v>1268</v>
      </c>
      <c r="L145" s="23">
        <f t="shared" si="162"/>
        <v>707</v>
      </c>
      <c r="N145" s="27">
        <f>AV145+IF($F145="범선",IF($BE$1=TRUE,INDEX(Sheet2!$H$2:'Sheet2'!$H$45,MATCH(AV145,Sheet2!$G$2:'Sheet2'!$G$45,0),0)),IF($BF$1=TRUE,INDEX(Sheet2!$I$2:'Sheet2'!$I$45,MATCH(AV145,Sheet2!$G$2:'Sheet2'!$G$45,0)),IF($BG$1=TRUE,INDEX(Sheet2!$H$2:'Sheet2'!$H$45,MATCH(AV145,Sheet2!$G$2:'Sheet2'!$G$45,0)),0)))+IF($BC$1=TRUE,2,0)</f>
        <v>1</v>
      </c>
      <c r="O145" s="8">
        <f t="shared" si="163"/>
        <v>4</v>
      </c>
      <c r="P145" s="8">
        <f t="shared" si="164"/>
        <v>7</v>
      </c>
      <c r="Q145" s="26">
        <f t="shared" si="165"/>
        <v>10</v>
      </c>
      <c r="R145" s="8">
        <f>AW145+IF($F145="범선",IF($BE$1=TRUE,INDEX(Sheet2!$H$2:'Sheet2'!$H$45,MATCH(AW145,Sheet2!$G$2:'Sheet2'!$G$45,0),0)),IF($BF$1=TRUE,INDEX(Sheet2!$I$2:'Sheet2'!$I$45,MATCH(AW145,Sheet2!$G$2:'Sheet2'!$G$45,0)),IF($BG$1=TRUE,INDEX(Sheet2!$H$2:'Sheet2'!$H$45,MATCH(AW145,Sheet2!$G$2:'Sheet2'!$G$45,0)),0)))+IF($BC$1=TRUE,2,0)</f>
        <v>2</v>
      </c>
      <c r="S145" s="8">
        <f t="shared" si="166"/>
        <v>5.5</v>
      </c>
      <c r="T145" s="8">
        <f t="shared" si="167"/>
        <v>8.5</v>
      </c>
      <c r="U145" s="26">
        <f t="shared" si="168"/>
        <v>11.5</v>
      </c>
      <c r="V145" s="8">
        <f>AX145+IF($F145="범선",IF($BE$1=TRUE,INDEX(Sheet2!$H$2:'Sheet2'!$H$45,MATCH(AX145,Sheet2!$G$2:'Sheet2'!$G$45,0),0)),IF($BF$1=TRUE,INDEX(Sheet2!$I$2:'Sheet2'!$I$45,MATCH(AX145,Sheet2!$G$2:'Sheet2'!$G$45,0)),IF($BG$1=TRUE,INDEX(Sheet2!$H$2:'Sheet2'!$H$45,MATCH(AX145,Sheet2!$G$2:'Sheet2'!$G$45,0)),0)))+IF($BC$1=TRUE,2,0)</f>
        <v>5</v>
      </c>
      <c r="W145" s="8">
        <f t="shared" si="169"/>
        <v>8.5</v>
      </c>
      <c r="X145" s="8">
        <f t="shared" si="170"/>
        <v>11.5</v>
      </c>
      <c r="Y145" s="26">
        <f t="shared" si="171"/>
        <v>14.5</v>
      </c>
      <c r="Z145" s="8">
        <f>AY145+IF($F145="범선",IF($BE$1=TRUE,INDEX(Sheet2!$H$2:'Sheet2'!$H$45,MATCH(AY145,Sheet2!$G$2:'Sheet2'!$G$45,0),0)),IF($BF$1=TRUE,INDEX(Sheet2!$I$2:'Sheet2'!$I$45,MATCH(AY145,Sheet2!$G$2:'Sheet2'!$G$45,0)),IF($BG$1=TRUE,INDEX(Sheet2!$H$2:'Sheet2'!$H$45,MATCH(AY145,Sheet2!$G$2:'Sheet2'!$G$45,0)),0)))+IF($BC$1=TRUE,2,0)</f>
        <v>9</v>
      </c>
      <c r="AA145" s="8">
        <f t="shared" si="172"/>
        <v>12.5</v>
      </c>
      <c r="AB145" s="8">
        <f t="shared" si="173"/>
        <v>15.5</v>
      </c>
      <c r="AC145" s="26">
        <f t="shared" si="174"/>
        <v>18.5</v>
      </c>
      <c r="AD145" s="8">
        <f>AZ145+IF($F145="범선",IF($BE$1=TRUE,INDEX(Sheet2!$H$2:'Sheet2'!$H$45,MATCH(AZ145,Sheet2!$G$2:'Sheet2'!$G$45,0),0)),IF($BF$1=TRUE,INDEX(Sheet2!$I$2:'Sheet2'!$I$45,MATCH(AZ145,Sheet2!$G$2:'Sheet2'!$G$45,0)),IF($BG$1=TRUE,INDEX(Sheet2!$H$2:'Sheet2'!$H$45,MATCH(AZ145,Sheet2!$G$2:'Sheet2'!$G$45,0)),0)))+IF($BC$1=TRUE,2,0)</f>
        <v>13</v>
      </c>
      <c r="AE145" s="8">
        <f t="shared" si="175"/>
        <v>16.5</v>
      </c>
      <c r="AF145" s="8">
        <f t="shared" si="176"/>
        <v>19.5</v>
      </c>
      <c r="AG145" s="26">
        <f t="shared" si="177"/>
        <v>22.5</v>
      </c>
      <c r="AH145" s="8"/>
      <c r="AI145" s="6">
        <v>250</v>
      </c>
      <c r="AJ145" s="6">
        <v>360</v>
      </c>
      <c r="AK145" s="6">
        <v>11</v>
      </c>
      <c r="AL145" s="6">
        <v>12</v>
      </c>
      <c r="AM145" s="6">
        <v>35</v>
      </c>
      <c r="AN145" s="6">
        <v>67</v>
      </c>
      <c r="AO145" s="6">
        <v>32</v>
      </c>
      <c r="AP145" s="6">
        <v>40</v>
      </c>
      <c r="AQ145" s="6">
        <v>913</v>
      </c>
      <c r="AR145" s="6">
        <v>3</v>
      </c>
      <c r="AS145" s="6">
        <f t="shared" si="178"/>
        <v>1020</v>
      </c>
      <c r="AT145" s="6">
        <f t="shared" si="179"/>
        <v>765</v>
      </c>
      <c r="AU145" s="6">
        <f t="shared" si="180"/>
        <v>1275</v>
      </c>
      <c r="AV145" s="6">
        <f t="shared" si="181"/>
        <v>-1</v>
      </c>
      <c r="AW145" s="6">
        <f t="shared" si="182"/>
        <v>0</v>
      </c>
      <c r="AX145" s="6">
        <f t="shared" si="183"/>
        <v>3</v>
      </c>
      <c r="AY145" s="6">
        <f t="shared" si="184"/>
        <v>7</v>
      </c>
      <c r="AZ145" s="6">
        <f t="shared" si="185"/>
        <v>11</v>
      </c>
    </row>
    <row r="146" spans="1:52" s="6" customFormat="1" hidden="1">
      <c r="A146" s="35">
        <v>160</v>
      </c>
      <c r="B146" s="7" t="s">
        <v>75</v>
      </c>
      <c r="C146" s="23" t="s">
        <v>249</v>
      </c>
      <c r="D146" s="8" t="s">
        <v>1</v>
      </c>
      <c r="E146" s="8" t="s">
        <v>71</v>
      </c>
      <c r="F146" s="9" t="s">
        <v>69</v>
      </c>
      <c r="G146" s="26" t="s">
        <v>10</v>
      </c>
      <c r="H146" s="6">
        <f>ROUNDDOWN(AI146*1.05,0)+INDEX(Sheet2!$B$2:'Sheet2'!$B$5,MATCH(G146,Sheet2!$A$2:'Sheet2'!$A$5,0),0)+34*AR146-ROUNDUP(IF($BA$1=TRUE,AT146,AU146)/10,0)</f>
        <v>309</v>
      </c>
      <c r="I146" s="6">
        <f>ROUNDDOWN(AJ146*1.05,0)+INDEX(Sheet2!$B$2:'Sheet2'!$B$5,MATCH(G146,Sheet2!$A$2:'Sheet2'!$A$5,0),0)+34*AR146-ROUNDUP(IF($BA$1=TRUE,AT146,AU146)/10,0)</f>
        <v>519</v>
      </c>
      <c r="J146" s="45">
        <f t="shared" si="161"/>
        <v>828</v>
      </c>
      <c r="K146" s="41">
        <f>AU146-ROUNDDOWN(AP146/2,0)-ROUNDDOWN(MAX(AO146*1.2,AN146*0.5),0)+INDEX(Sheet2!$C$2:'Sheet2'!$C$5,MATCH(G146,Sheet2!$A$2:'Sheet2'!$A$5,0),0)</f>
        <v>1457</v>
      </c>
      <c r="L146" s="23">
        <f t="shared" si="162"/>
        <v>806</v>
      </c>
      <c r="N146" s="27">
        <f>AV146+IF($F146="범선",IF($BE$1=TRUE,INDEX(Sheet2!$H$2:'Sheet2'!$H$45,MATCH(AV146,Sheet2!$G$2:'Sheet2'!$G$45,0),0)),IF($BF$1=TRUE,INDEX(Sheet2!$I$2:'Sheet2'!$I$45,MATCH(AV146,Sheet2!$G$2:'Sheet2'!$G$45,0)),IF($BG$1=TRUE,INDEX(Sheet2!$H$2:'Sheet2'!$H$45,MATCH(AV146,Sheet2!$G$2:'Sheet2'!$G$45,0)),0)))+IF($BC$1=TRUE,2,0)</f>
        <v>0</v>
      </c>
      <c r="O146" s="8">
        <f t="shared" si="163"/>
        <v>3</v>
      </c>
      <c r="P146" s="8">
        <f t="shared" si="164"/>
        <v>6</v>
      </c>
      <c r="Q146" s="26">
        <f t="shared" si="165"/>
        <v>9</v>
      </c>
      <c r="R146" s="8">
        <f>AW146+IF($F146="범선",IF($BE$1=TRUE,INDEX(Sheet2!$H$2:'Sheet2'!$H$45,MATCH(AW146,Sheet2!$G$2:'Sheet2'!$G$45,0),0)),IF($BF$1=TRUE,INDEX(Sheet2!$I$2:'Sheet2'!$I$45,MATCH(AW146,Sheet2!$G$2:'Sheet2'!$G$45,0)),IF($BG$1=TRUE,INDEX(Sheet2!$H$2:'Sheet2'!$H$45,MATCH(AW146,Sheet2!$G$2:'Sheet2'!$G$45,0)),0)))+IF($BC$1=TRUE,2,0)</f>
        <v>1</v>
      </c>
      <c r="S146" s="8">
        <f t="shared" si="166"/>
        <v>4.5</v>
      </c>
      <c r="T146" s="8">
        <f t="shared" si="167"/>
        <v>7.5</v>
      </c>
      <c r="U146" s="26">
        <f t="shared" si="168"/>
        <v>10.5</v>
      </c>
      <c r="V146" s="8">
        <f>AX146+IF($F146="범선",IF($BE$1=TRUE,INDEX(Sheet2!$H$2:'Sheet2'!$H$45,MATCH(AX146,Sheet2!$G$2:'Sheet2'!$G$45,0),0)),IF($BF$1=TRUE,INDEX(Sheet2!$I$2:'Sheet2'!$I$45,MATCH(AX146,Sheet2!$G$2:'Sheet2'!$G$45,0)),IF($BG$1=TRUE,INDEX(Sheet2!$H$2:'Sheet2'!$H$45,MATCH(AX146,Sheet2!$G$2:'Sheet2'!$G$45,0)),0)))+IF($BC$1=TRUE,2,0)</f>
        <v>4</v>
      </c>
      <c r="W146" s="8">
        <f t="shared" si="169"/>
        <v>7.5</v>
      </c>
      <c r="X146" s="8">
        <f t="shared" si="170"/>
        <v>10.5</v>
      </c>
      <c r="Y146" s="26">
        <f t="shared" si="171"/>
        <v>13.5</v>
      </c>
      <c r="Z146" s="8">
        <f>AY146+IF($F146="범선",IF($BE$1=TRUE,INDEX(Sheet2!$H$2:'Sheet2'!$H$45,MATCH(AY146,Sheet2!$G$2:'Sheet2'!$G$45,0),0)),IF($BF$1=TRUE,INDEX(Sheet2!$I$2:'Sheet2'!$I$45,MATCH(AY146,Sheet2!$G$2:'Sheet2'!$G$45,0)),IF($BG$1=TRUE,INDEX(Sheet2!$H$2:'Sheet2'!$H$45,MATCH(AY146,Sheet2!$G$2:'Sheet2'!$G$45,0)),0)))+IF($BC$1=TRUE,2,0)</f>
        <v>8</v>
      </c>
      <c r="AA146" s="8">
        <f t="shared" si="172"/>
        <v>11.5</v>
      </c>
      <c r="AB146" s="8">
        <f t="shared" si="173"/>
        <v>14.5</v>
      </c>
      <c r="AC146" s="26">
        <f t="shared" si="174"/>
        <v>17.5</v>
      </c>
      <c r="AD146" s="8">
        <f>AZ146+IF($F146="범선",IF($BE$1=TRUE,INDEX(Sheet2!$H$2:'Sheet2'!$H$45,MATCH(AZ146,Sheet2!$G$2:'Sheet2'!$G$45,0),0)),IF($BF$1=TRUE,INDEX(Sheet2!$I$2:'Sheet2'!$I$45,MATCH(AZ146,Sheet2!$G$2:'Sheet2'!$G$45,0)),IF($BG$1=TRUE,INDEX(Sheet2!$H$2:'Sheet2'!$H$45,MATCH(AZ146,Sheet2!$G$2:'Sheet2'!$G$45,0)),0)))+IF($BC$1=TRUE,2,0)</f>
        <v>12</v>
      </c>
      <c r="AE146" s="8">
        <f t="shared" si="175"/>
        <v>15.5</v>
      </c>
      <c r="AF146" s="8">
        <f t="shared" si="176"/>
        <v>18.5</v>
      </c>
      <c r="AG146" s="26">
        <f t="shared" si="177"/>
        <v>21.5</v>
      </c>
      <c r="AH146" s="8"/>
      <c r="AI146" s="6">
        <v>150</v>
      </c>
      <c r="AJ146" s="6">
        <v>350</v>
      </c>
      <c r="AK146" s="6">
        <v>8</v>
      </c>
      <c r="AL146" s="6">
        <v>11</v>
      </c>
      <c r="AM146" s="6">
        <v>40</v>
      </c>
      <c r="AN146" s="6">
        <v>100</v>
      </c>
      <c r="AO146" s="6">
        <v>50</v>
      </c>
      <c r="AP146" s="6">
        <v>68</v>
      </c>
      <c r="AQ146" s="6">
        <v>1032</v>
      </c>
      <c r="AR146" s="6">
        <v>3</v>
      </c>
      <c r="AS146" s="6">
        <f t="shared" si="178"/>
        <v>1200</v>
      </c>
      <c r="AT146" s="6">
        <f t="shared" si="179"/>
        <v>900</v>
      </c>
      <c r="AU146" s="6">
        <f t="shared" si="180"/>
        <v>1500</v>
      </c>
      <c r="AV146" s="6">
        <f t="shared" si="181"/>
        <v>-2</v>
      </c>
      <c r="AW146" s="6">
        <f t="shared" si="182"/>
        <v>-1</v>
      </c>
      <c r="AX146" s="6">
        <f t="shared" si="183"/>
        <v>2</v>
      </c>
      <c r="AY146" s="6">
        <f t="shared" si="184"/>
        <v>6</v>
      </c>
      <c r="AZ146" s="6">
        <f t="shared" si="185"/>
        <v>10</v>
      </c>
    </row>
    <row r="147" spans="1:52" s="6" customFormat="1" hidden="1">
      <c r="A147" s="35">
        <v>161</v>
      </c>
      <c r="B147" s="7" t="s">
        <v>251</v>
      </c>
      <c r="C147" s="23" t="s">
        <v>249</v>
      </c>
      <c r="D147" s="8" t="s">
        <v>43</v>
      </c>
      <c r="E147" s="8" t="s">
        <v>70</v>
      </c>
      <c r="F147" s="9" t="s">
        <v>69</v>
      </c>
      <c r="G147" s="26" t="s">
        <v>10</v>
      </c>
      <c r="H147" s="6">
        <f>ROUNDDOWN(AI147*1.05,0)+INDEX(Sheet2!$B$2:'Sheet2'!$B$5,MATCH(G147,Sheet2!$A$2:'Sheet2'!$A$5,0),0)+34*AR147-ROUNDUP(IF($BA$1=TRUE,AT147,AU147)/10,0)</f>
        <v>270</v>
      </c>
      <c r="I147" s="6">
        <f>ROUNDDOWN(AJ147*1.05,0)+INDEX(Sheet2!$B$2:'Sheet2'!$B$5,MATCH(G147,Sheet2!$A$2:'Sheet2'!$A$5,0),0)+34*AR147-ROUNDUP(IF($BA$1=TRUE,AT147,AU147)/10,0)</f>
        <v>417</v>
      </c>
      <c r="J147" s="45">
        <f t="shared" si="161"/>
        <v>687</v>
      </c>
      <c r="K147" s="41">
        <f>AU147-ROUNDDOWN(AP147/2,0)-ROUNDDOWN(MAX(AO147*1.2,AN147*0.5),0)+INDEX(Sheet2!$C$2:'Sheet2'!$C$5,MATCH(G147,Sheet2!$A$2:'Sheet2'!$A$5,0),0)</f>
        <v>1307</v>
      </c>
      <c r="L147" s="23">
        <f t="shared" si="162"/>
        <v>711</v>
      </c>
      <c r="N147" s="27">
        <f>AV147+IF($F147="범선",IF($BE$1=TRUE,INDEX(Sheet2!$H$2:'Sheet2'!$H$45,MATCH(AV147,Sheet2!$G$2:'Sheet2'!$G$45,0),0)),IF($BF$1=TRUE,INDEX(Sheet2!$I$2:'Sheet2'!$I$45,MATCH(AV147,Sheet2!$G$2:'Sheet2'!$G$45,0)),IF($BG$1=TRUE,INDEX(Sheet2!$H$2:'Sheet2'!$H$45,MATCH(AV147,Sheet2!$G$2:'Sheet2'!$G$45,0)),0)))+IF($BC$1=TRUE,2,0)</f>
        <v>0</v>
      </c>
      <c r="O147" s="8">
        <f t="shared" si="163"/>
        <v>3</v>
      </c>
      <c r="P147" s="8">
        <f t="shared" si="164"/>
        <v>6</v>
      </c>
      <c r="Q147" s="26">
        <f t="shared" si="165"/>
        <v>9</v>
      </c>
      <c r="R147" s="8">
        <f>AW147+IF($F147="범선",IF($BE$1=TRUE,INDEX(Sheet2!$H$2:'Sheet2'!$H$45,MATCH(AW147,Sheet2!$G$2:'Sheet2'!$G$45,0),0)),IF($BF$1=TRUE,INDEX(Sheet2!$I$2:'Sheet2'!$I$45,MATCH(AW147,Sheet2!$G$2:'Sheet2'!$G$45,0)),IF($BG$1=TRUE,INDEX(Sheet2!$H$2:'Sheet2'!$H$45,MATCH(AW147,Sheet2!$G$2:'Sheet2'!$G$45,0)),0)))+IF($BC$1=TRUE,2,0)</f>
        <v>1</v>
      </c>
      <c r="S147" s="8">
        <f t="shared" si="166"/>
        <v>4.5</v>
      </c>
      <c r="T147" s="8">
        <f t="shared" si="167"/>
        <v>7.5</v>
      </c>
      <c r="U147" s="26">
        <f t="shared" si="168"/>
        <v>10.5</v>
      </c>
      <c r="V147" s="8">
        <f>AX147+IF($F147="범선",IF($BE$1=TRUE,INDEX(Sheet2!$H$2:'Sheet2'!$H$45,MATCH(AX147,Sheet2!$G$2:'Sheet2'!$G$45,0),0)),IF($BF$1=TRUE,INDEX(Sheet2!$I$2:'Sheet2'!$I$45,MATCH(AX147,Sheet2!$G$2:'Sheet2'!$G$45,0)),IF($BG$1=TRUE,INDEX(Sheet2!$H$2:'Sheet2'!$H$45,MATCH(AX147,Sheet2!$G$2:'Sheet2'!$G$45,0)),0)))+IF($BC$1=TRUE,2,0)</f>
        <v>5</v>
      </c>
      <c r="W147" s="8">
        <f t="shared" si="169"/>
        <v>8.5</v>
      </c>
      <c r="X147" s="8">
        <f t="shared" si="170"/>
        <v>11.5</v>
      </c>
      <c r="Y147" s="26">
        <f t="shared" si="171"/>
        <v>14.5</v>
      </c>
      <c r="Z147" s="8">
        <f>AY147+IF($F147="범선",IF($BE$1=TRUE,INDEX(Sheet2!$H$2:'Sheet2'!$H$45,MATCH(AY147,Sheet2!$G$2:'Sheet2'!$G$45,0),0)),IF($BF$1=TRUE,INDEX(Sheet2!$I$2:'Sheet2'!$I$45,MATCH(AY147,Sheet2!$G$2:'Sheet2'!$G$45,0)),IF($BG$1=TRUE,INDEX(Sheet2!$H$2:'Sheet2'!$H$45,MATCH(AY147,Sheet2!$G$2:'Sheet2'!$G$45,0)),0)))+IF($BC$1=TRUE,2,0)</f>
        <v>8</v>
      </c>
      <c r="AA147" s="8">
        <f t="shared" si="172"/>
        <v>11.5</v>
      </c>
      <c r="AB147" s="8">
        <f t="shared" si="173"/>
        <v>14.5</v>
      </c>
      <c r="AC147" s="26">
        <f t="shared" si="174"/>
        <v>17.5</v>
      </c>
      <c r="AD147" s="8">
        <f>AZ147+IF($F147="범선",IF($BE$1=TRUE,INDEX(Sheet2!$H$2:'Sheet2'!$H$45,MATCH(AZ147,Sheet2!$G$2:'Sheet2'!$G$45,0),0)),IF($BF$1=TRUE,INDEX(Sheet2!$I$2:'Sheet2'!$I$45,MATCH(AZ147,Sheet2!$G$2:'Sheet2'!$G$45,0)),IF($BG$1=TRUE,INDEX(Sheet2!$H$2:'Sheet2'!$H$45,MATCH(AZ147,Sheet2!$G$2:'Sheet2'!$G$45,0)),0)))+IF($BC$1=TRUE,2,0)</f>
        <v>12</v>
      </c>
      <c r="AE147" s="8">
        <f t="shared" si="175"/>
        <v>15.5</v>
      </c>
      <c r="AF147" s="8">
        <f t="shared" si="176"/>
        <v>18.5</v>
      </c>
      <c r="AG147" s="26">
        <f t="shared" si="177"/>
        <v>21.5</v>
      </c>
      <c r="AH147" s="8"/>
      <c r="AI147" s="6">
        <v>105</v>
      </c>
      <c r="AJ147" s="6">
        <v>245</v>
      </c>
      <c r="AK147" s="6">
        <v>6</v>
      </c>
      <c r="AL147" s="6">
        <v>6</v>
      </c>
      <c r="AM147" s="6">
        <v>36</v>
      </c>
      <c r="AN147" s="6">
        <v>116</v>
      </c>
      <c r="AO147" s="6">
        <v>58</v>
      </c>
      <c r="AP147" s="6">
        <v>74</v>
      </c>
      <c r="AQ147" s="6">
        <v>900</v>
      </c>
      <c r="AR147" s="6">
        <v>3</v>
      </c>
      <c r="AS147" s="6">
        <f t="shared" si="178"/>
        <v>1090</v>
      </c>
      <c r="AT147" s="6">
        <f t="shared" si="179"/>
        <v>817</v>
      </c>
      <c r="AU147" s="6">
        <f t="shared" si="180"/>
        <v>1362</v>
      </c>
      <c r="AV147" s="6">
        <f t="shared" si="181"/>
        <v>-2</v>
      </c>
      <c r="AW147" s="6">
        <f t="shared" si="182"/>
        <v>-1</v>
      </c>
      <c r="AX147" s="6">
        <f t="shared" si="183"/>
        <v>3</v>
      </c>
      <c r="AY147" s="6">
        <f t="shared" si="184"/>
        <v>6</v>
      </c>
      <c r="AZ147" s="6">
        <f t="shared" si="185"/>
        <v>10</v>
      </c>
    </row>
    <row r="148" spans="1:52" s="6" customFormat="1" hidden="1">
      <c r="A148" s="35">
        <v>162</v>
      </c>
      <c r="B148" s="7" t="s">
        <v>250</v>
      </c>
      <c r="C148" s="23" t="s">
        <v>249</v>
      </c>
      <c r="D148" s="8" t="s">
        <v>1</v>
      </c>
      <c r="E148" s="8" t="s">
        <v>120</v>
      </c>
      <c r="F148" s="9" t="s">
        <v>69</v>
      </c>
      <c r="G148" s="26" t="s">
        <v>10</v>
      </c>
      <c r="H148" s="6">
        <f>ROUNDDOWN(AI148*1.05,0)+INDEX(Sheet2!$B$2:'Sheet2'!$B$5,MATCH(G148,Sheet2!$A$2:'Sheet2'!$A$5,0),0)+34*AR148-ROUNDUP(IF($BA$1=TRUE,AT148,AU148)/10,0)</f>
        <v>268</v>
      </c>
      <c r="I148" s="6">
        <f>ROUNDDOWN(AJ148*1.05,0)+INDEX(Sheet2!$B$2:'Sheet2'!$B$5,MATCH(G148,Sheet2!$A$2:'Sheet2'!$A$5,0),0)+34*AR148-ROUNDUP(IF($BA$1=TRUE,AT148,AU148)/10,0)</f>
        <v>415</v>
      </c>
      <c r="J148" s="45">
        <f t="shared" si="161"/>
        <v>683</v>
      </c>
      <c r="K148" s="41">
        <f>AU148-ROUNDDOWN(AP148/2,0)-ROUNDDOWN(MAX(AO148*1.2,AN148*0.5),0)+INDEX(Sheet2!$C$2:'Sheet2'!$C$5,MATCH(G148,Sheet2!$A$2:'Sheet2'!$A$5,0),0)</f>
        <v>1355</v>
      </c>
      <c r="L148" s="23">
        <f t="shared" si="162"/>
        <v>744</v>
      </c>
      <c r="N148" s="27">
        <f>AV148+IF($F148="범선",IF($BE$1=TRUE,INDEX(Sheet2!$H$2:'Sheet2'!$H$45,MATCH(AV148,Sheet2!$G$2:'Sheet2'!$G$45,0),0)),IF($BF$1=TRUE,INDEX(Sheet2!$I$2:'Sheet2'!$I$45,MATCH(AV148,Sheet2!$G$2:'Sheet2'!$G$45,0)),IF($BG$1=TRUE,INDEX(Sheet2!$H$2:'Sheet2'!$H$45,MATCH(AV148,Sheet2!$G$2:'Sheet2'!$G$45,0)),0)))+IF($BC$1=TRUE,2,0)</f>
        <v>0</v>
      </c>
      <c r="O148" s="8">
        <f t="shared" si="163"/>
        <v>3</v>
      </c>
      <c r="P148" s="8">
        <f t="shared" si="164"/>
        <v>6</v>
      </c>
      <c r="Q148" s="26">
        <f t="shared" si="165"/>
        <v>9</v>
      </c>
      <c r="R148" s="8">
        <f>AW148+IF($F148="범선",IF($BE$1=TRUE,INDEX(Sheet2!$H$2:'Sheet2'!$H$45,MATCH(AW148,Sheet2!$G$2:'Sheet2'!$G$45,0),0)),IF($BF$1=TRUE,INDEX(Sheet2!$I$2:'Sheet2'!$I$45,MATCH(AW148,Sheet2!$G$2:'Sheet2'!$G$45,0)),IF($BG$1=TRUE,INDEX(Sheet2!$H$2:'Sheet2'!$H$45,MATCH(AW148,Sheet2!$G$2:'Sheet2'!$G$45,0)),0)))+IF($BC$1=TRUE,2,0)</f>
        <v>1</v>
      </c>
      <c r="S148" s="8">
        <f t="shared" si="166"/>
        <v>4.5</v>
      </c>
      <c r="T148" s="8">
        <f t="shared" si="167"/>
        <v>7.5</v>
      </c>
      <c r="U148" s="26">
        <f t="shared" si="168"/>
        <v>10.5</v>
      </c>
      <c r="V148" s="8">
        <f>AX148+IF($F148="범선",IF($BE$1=TRUE,INDEX(Sheet2!$H$2:'Sheet2'!$H$45,MATCH(AX148,Sheet2!$G$2:'Sheet2'!$G$45,0),0)),IF($BF$1=TRUE,INDEX(Sheet2!$I$2:'Sheet2'!$I$45,MATCH(AX148,Sheet2!$G$2:'Sheet2'!$G$45,0)),IF($BG$1=TRUE,INDEX(Sheet2!$H$2:'Sheet2'!$H$45,MATCH(AX148,Sheet2!$G$2:'Sheet2'!$G$45,0)),0)))+IF($BC$1=TRUE,2,0)</f>
        <v>5</v>
      </c>
      <c r="W148" s="8">
        <f t="shared" si="169"/>
        <v>8.5</v>
      </c>
      <c r="X148" s="8">
        <f t="shared" si="170"/>
        <v>11.5</v>
      </c>
      <c r="Y148" s="26">
        <f t="shared" si="171"/>
        <v>14.5</v>
      </c>
      <c r="Z148" s="8">
        <f>AY148+IF($F148="범선",IF($BE$1=TRUE,INDEX(Sheet2!$H$2:'Sheet2'!$H$45,MATCH(AY148,Sheet2!$G$2:'Sheet2'!$G$45,0),0)),IF($BF$1=TRUE,INDEX(Sheet2!$I$2:'Sheet2'!$I$45,MATCH(AY148,Sheet2!$G$2:'Sheet2'!$G$45,0)),IF($BG$1=TRUE,INDEX(Sheet2!$H$2:'Sheet2'!$H$45,MATCH(AY148,Sheet2!$G$2:'Sheet2'!$G$45,0)),0)))+IF($BC$1=TRUE,2,0)</f>
        <v>8</v>
      </c>
      <c r="AA148" s="8">
        <f t="shared" si="172"/>
        <v>11.5</v>
      </c>
      <c r="AB148" s="8">
        <f t="shared" si="173"/>
        <v>14.5</v>
      </c>
      <c r="AC148" s="26">
        <f t="shared" si="174"/>
        <v>17.5</v>
      </c>
      <c r="AD148" s="8">
        <f>AZ148+IF($F148="범선",IF($BE$1=TRUE,INDEX(Sheet2!$H$2:'Sheet2'!$H$45,MATCH(AZ148,Sheet2!$G$2:'Sheet2'!$G$45,0),0)),IF($BF$1=TRUE,INDEX(Sheet2!$I$2:'Sheet2'!$I$45,MATCH(AZ148,Sheet2!$G$2:'Sheet2'!$G$45,0)),IF($BG$1=TRUE,INDEX(Sheet2!$H$2:'Sheet2'!$H$45,MATCH(AZ148,Sheet2!$G$2:'Sheet2'!$G$45,0)),0)))+IF($BC$1=TRUE,2,0)</f>
        <v>12</v>
      </c>
      <c r="AE148" s="8">
        <f t="shared" si="175"/>
        <v>15.5</v>
      </c>
      <c r="AF148" s="8">
        <f t="shared" si="176"/>
        <v>18.5</v>
      </c>
      <c r="AG148" s="26">
        <f t="shared" si="177"/>
        <v>21.5</v>
      </c>
      <c r="AH148" s="8"/>
      <c r="AI148" s="6">
        <v>105</v>
      </c>
      <c r="AJ148" s="6">
        <v>245</v>
      </c>
      <c r="AK148" s="6">
        <v>6</v>
      </c>
      <c r="AL148" s="6">
        <v>6</v>
      </c>
      <c r="AM148" s="6">
        <v>36</v>
      </c>
      <c r="AN148" s="6">
        <v>110</v>
      </c>
      <c r="AO148" s="6">
        <v>50</v>
      </c>
      <c r="AP148" s="6">
        <v>72</v>
      </c>
      <c r="AQ148" s="6">
        <v>938</v>
      </c>
      <c r="AR148" s="6">
        <v>3</v>
      </c>
      <c r="AS148" s="6">
        <f t="shared" si="178"/>
        <v>1120</v>
      </c>
      <c r="AT148" s="6">
        <f t="shared" si="179"/>
        <v>840</v>
      </c>
      <c r="AU148" s="6">
        <f t="shared" si="180"/>
        <v>1400</v>
      </c>
      <c r="AV148" s="6">
        <f t="shared" si="181"/>
        <v>-2</v>
      </c>
      <c r="AW148" s="6">
        <f t="shared" si="182"/>
        <v>-1</v>
      </c>
      <c r="AX148" s="6">
        <f t="shared" si="183"/>
        <v>3</v>
      </c>
      <c r="AY148" s="6">
        <f t="shared" si="184"/>
        <v>6</v>
      </c>
      <c r="AZ148" s="6">
        <f t="shared" si="185"/>
        <v>10</v>
      </c>
    </row>
    <row r="149" spans="1:52" s="6" customFormat="1" hidden="1">
      <c r="A149" s="35">
        <v>163</v>
      </c>
      <c r="B149" s="7" t="s">
        <v>50</v>
      </c>
      <c r="C149" s="23" t="s">
        <v>249</v>
      </c>
      <c r="D149" s="8" t="s">
        <v>1</v>
      </c>
      <c r="E149" s="8" t="s">
        <v>120</v>
      </c>
      <c r="F149" s="9" t="s">
        <v>69</v>
      </c>
      <c r="G149" s="26" t="s">
        <v>10</v>
      </c>
      <c r="H149" s="6">
        <f>ROUNDDOWN(AI149*1.05,0)+INDEX(Sheet2!$B$2:'Sheet2'!$B$5,MATCH(G149,Sheet2!$A$2:'Sheet2'!$A$5,0),0)+34*AR149-ROUNDUP(IF($BA$1=TRUE,AT149,AU149)/10,0)</f>
        <v>264</v>
      </c>
      <c r="I149" s="6">
        <f>ROUNDDOWN(AJ149*1.05,0)+INDEX(Sheet2!$B$2:'Sheet2'!$B$5,MATCH(G149,Sheet2!$A$2:'Sheet2'!$A$5,0),0)+34*AR149-ROUNDUP(IF($BA$1=TRUE,AT149,AU149)/10,0)</f>
        <v>411</v>
      </c>
      <c r="J149" s="45">
        <f t="shared" si="161"/>
        <v>675</v>
      </c>
      <c r="K149" s="41">
        <f>AU149-ROUNDDOWN(AP149/2,0)-ROUNDDOWN(MAX(AO149*1.2,AN149*0.5),0)+INDEX(Sheet2!$C$2:'Sheet2'!$C$5,MATCH(G149,Sheet2!$A$2:'Sheet2'!$A$5,0),0)</f>
        <v>1421</v>
      </c>
      <c r="L149" s="23">
        <f t="shared" si="162"/>
        <v>785</v>
      </c>
      <c r="N149" s="27">
        <f>AV149+IF($F149="범선",IF($BE$1=TRUE,INDEX(Sheet2!$H$2:'Sheet2'!$H$45,MATCH(AV149,Sheet2!$G$2:'Sheet2'!$G$45,0),0)),IF($BF$1=TRUE,INDEX(Sheet2!$I$2:'Sheet2'!$I$45,MATCH(AV149,Sheet2!$G$2:'Sheet2'!$G$45,0)),IF($BG$1=TRUE,INDEX(Sheet2!$H$2:'Sheet2'!$H$45,MATCH(AV149,Sheet2!$G$2:'Sheet2'!$G$45,0)),0)))+IF($BC$1=TRUE,2,0)</f>
        <v>0</v>
      </c>
      <c r="O149" s="8">
        <f t="shared" si="163"/>
        <v>3</v>
      </c>
      <c r="P149" s="8">
        <f t="shared" si="164"/>
        <v>6</v>
      </c>
      <c r="Q149" s="26">
        <f t="shared" si="165"/>
        <v>9</v>
      </c>
      <c r="R149" s="8">
        <f>AW149+IF($F149="범선",IF($BE$1=TRUE,INDEX(Sheet2!$H$2:'Sheet2'!$H$45,MATCH(AW149,Sheet2!$G$2:'Sheet2'!$G$45,0),0)),IF($BF$1=TRUE,INDEX(Sheet2!$I$2:'Sheet2'!$I$45,MATCH(AW149,Sheet2!$G$2:'Sheet2'!$G$45,0)),IF($BG$1=TRUE,INDEX(Sheet2!$H$2:'Sheet2'!$H$45,MATCH(AW149,Sheet2!$G$2:'Sheet2'!$G$45,0)),0)))+IF($BC$1=TRUE,2,0)</f>
        <v>1</v>
      </c>
      <c r="S149" s="8">
        <f t="shared" si="166"/>
        <v>4.5</v>
      </c>
      <c r="T149" s="8">
        <f t="shared" si="167"/>
        <v>7.5</v>
      </c>
      <c r="U149" s="26">
        <f t="shared" si="168"/>
        <v>10.5</v>
      </c>
      <c r="V149" s="8">
        <f>AX149+IF($F149="범선",IF($BE$1=TRUE,INDEX(Sheet2!$H$2:'Sheet2'!$H$45,MATCH(AX149,Sheet2!$G$2:'Sheet2'!$G$45,0),0)),IF($BF$1=TRUE,INDEX(Sheet2!$I$2:'Sheet2'!$I$45,MATCH(AX149,Sheet2!$G$2:'Sheet2'!$G$45,0)),IF($BG$1=TRUE,INDEX(Sheet2!$H$2:'Sheet2'!$H$45,MATCH(AX149,Sheet2!$G$2:'Sheet2'!$G$45,0)),0)))+IF($BC$1=TRUE,2,0)</f>
        <v>5</v>
      </c>
      <c r="W149" s="8">
        <f t="shared" si="169"/>
        <v>8.5</v>
      </c>
      <c r="X149" s="8">
        <f t="shared" si="170"/>
        <v>11.5</v>
      </c>
      <c r="Y149" s="26">
        <f t="shared" si="171"/>
        <v>14.5</v>
      </c>
      <c r="Z149" s="8">
        <f>AY149+IF($F149="범선",IF($BE$1=TRUE,INDEX(Sheet2!$H$2:'Sheet2'!$H$45,MATCH(AY149,Sheet2!$G$2:'Sheet2'!$G$45,0),0)),IF($BF$1=TRUE,INDEX(Sheet2!$I$2:'Sheet2'!$I$45,MATCH(AY149,Sheet2!$G$2:'Sheet2'!$G$45,0)),IF($BG$1=TRUE,INDEX(Sheet2!$H$2:'Sheet2'!$H$45,MATCH(AY149,Sheet2!$G$2:'Sheet2'!$G$45,0)),0)))+IF($BC$1=TRUE,2,0)</f>
        <v>8</v>
      </c>
      <c r="AA149" s="8">
        <f t="shared" si="172"/>
        <v>11.5</v>
      </c>
      <c r="AB149" s="8">
        <f t="shared" si="173"/>
        <v>14.5</v>
      </c>
      <c r="AC149" s="26">
        <f t="shared" si="174"/>
        <v>17.5</v>
      </c>
      <c r="AD149" s="8">
        <f>AZ149+IF($F149="범선",IF($BE$1=TRUE,INDEX(Sheet2!$H$2:'Sheet2'!$H$45,MATCH(AZ149,Sheet2!$G$2:'Sheet2'!$G$45,0),0)),IF($BF$1=TRUE,INDEX(Sheet2!$I$2:'Sheet2'!$I$45,MATCH(AZ149,Sheet2!$G$2:'Sheet2'!$G$45,0)),IF($BG$1=TRUE,INDEX(Sheet2!$H$2:'Sheet2'!$H$45,MATCH(AZ149,Sheet2!$G$2:'Sheet2'!$G$45,0)),0)))+IF($BC$1=TRUE,2,0)</f>
        <v>12</v>
      </c>
      <c r="AE149" s="8">
        <f t="shared" si="175"/>
        <v>15.5</v>
      </c>
      <c r="AF149" s="8">
        <f t="shared" si="176"/>
        <v>18.5</v>
      </c>
      <c r="AG149" s="26">
        <f t="shared" si="177"/>
        <v>21.5</v>
      </c>
      <c r="AH149" s="8"/>
      <c r="AI149" s="6">
        <v>105</v>
      </c>
      <c r="AJ149" s="6">
        <v>245</v>
      </c>
      <c r="AK149" s="6">
        <v>6</v>
      </c>
      <c r="AL149" s="6">
        <v>6</v>
      </c>
      <c r="AM149" s="6">
        <v>36</v>
      </c>
      <c r="AN149" s="6">
        <v>110</v>
      </c>
      <c r="AO149" s="6">
        <v>48</v>
      </c>
      <c r="AP149" s="6">
        <v>70</v>
      </c>
      <c r="AQ149" s="6">
        <v>990</v>
      </c>
      <c r="AR149" s="6">
        <v>3</v>
      </c>
      <c r="AS149" s="6">
        <f t="shared" si="178"/>
        <v>1170</v>
      </c>
      <c r="AT149" s="6">
        <f t="shared" si="179"/>
        <v>877</v>
      </c>
      <c r="AU149" s="6">
        <f t="shared" si="180"/>
        <v>1462</v>
      </c>
      <c r="AV149" s="6">
        <f t="shared" si="181"/>
        <v>-2</v>
      </c>
      <c r="AW149" s="6">
        <f t="shared" si="182"/>
        <v>-1</v>
      </c>
      <c r="AX149" s="6">
        <f t="shared" si="183"/>
        <v>3</v>
      </c>
      <c r="AY149" s="6">
        <f t="shared" si="184"/>
        <v>6</v>
      </c>
      <c r="AZ149" s="6">
        <f t="shared" si="185"/>
        <v>10</v>
      </c>
    </row>
    <row r="150" spans="1:52" s="6" customFormat="1" hidden="1">
      <c r="A150" s="35">
        <v>164</v>
      </c>
      <c r="B150" s="7" t="s">
        <v>131</v>
      </c>
      <c r="C150" s="23" t="s">
        <v>249</v>
      </c>
      <c r="D150" s="8" t="s">
        <v>1</v>
      </c>
      <c r="E150" s="8" t="s">
        <v>79</v>
      </c>
      <c r="F150" s="8" t="s">
        <v>153</v>
      </c>
      <c r="G150" s="26" t="s">
        <v>10</v>
      </c>
      <c r="H150" s="6">
        <f>ROUNDDOWN(AI150*1.05,0)+INDEX(Sheet2!$B$2:'Sheet2'!$B$5,MATCH(G150,Sheet2!$A$2:'Sheet2'!$A$5,0),0)+34*AR150-ROUNDUP(IF($BA$1=TRUE,AT150,AU150)/10,0)</f>
        <v>263</v>
      </c>
      <c r="I150" s="6">
        <f>ROUNDDOWN(AJ150*1.05,0)+INDEX(Sheet2!$B$2:'Sheet2'!$B$5,MATCH(G150,Sheet2!$A$2:'Sheet2'!$A$5,0),0)+34*AR150-ROUNDUP(IF($BA$1=TRUE,AT150,AU150)/10,0)</f>
        <v>410</v>
      </c>
      <c r="J150" s="45">
        <f t="shared" si="161"/>
        <v>673</v>
      </c>
      <c r="K150" s="41">
        <f>AU150-ROUNDDOWN(AP150/2,0)-ROUNDDOWN(MAX(AO150*1.2,AN150*0.5),0)+INDEX(Sheet2!$C$2:'Sheet2'!$C$5,MATCH(G150,Sheet2!$A$2:'Sheet2'!$A$5,0),0)</f>
        <v>1437</v>
      </c>
      <c r="L150" s="23">
        <f t="shared" si="162"/>
        <v>796</v>
      </c>
      <c r="N150" s="27">
        <f>AV150+IF($F150="범선",IF($BE$1=TRUE,INDEX(Sheet2!$H$2:'Sheet2'!$H$45,MATCH(AV150,Sheet2!$G$2:'Sheet2'!$G$45,0),0)),IF($BF$1=TRUE,INDEX(Sheet2!$I$2:'Sheet2'!$I$45,MATCH(AV150,Sheet2!$G$2:'Sheet2'!$G$45,0)),IF($BG$1=TRUE,INDEX(Sheet2!$H$2:'Sheet2'!$H$45,MATCH(AV150,Sheet2!$G$2:'Sheet2'!$G$45,0)),0)))+IF($BC$1=TRUE,2,0)</f>
        <v>0</v>
      </c>
      <c r="O150" s="8">
        <f t="shared" si="163"/>
        <v>3</v>
      </c>
      <c r="P150" s="8">
        <f t="shared" si="164"/>
        <v>6</v>
      </c>
      <c r="Q150" s="26">
        <f t="shared" si="165"/>
        <v>9</v>
      </c>
      <c r="R150" s="8">
        <f>AW150+IF($F150="범선",IF($BE$1=TRUE,INDEX(Sheet2!$H$2:'Sheet2'!$H$45,MATCH(AW150,Sheet2!$G$2:'Sheet2'!$G$45,0),0)),IF($BF$1=TRUE,INDEX(Sheet2!$I$2:'Sheet2'!$I$45,MATCH(AW150,Sheet2!$G$2:'Sheet2'!$G$45,0)),IF($BG$1=TRUE,INDEX(Sheet2!$H$2:'Sheet2'!$H$45,MATCH(AW150,Sheet2!$G$2:'Sheet2'!$G$45,0)),0)))+IF($BC$1=TRUE,2,0)</f>
        <v>1</v>
      </c>
      <c r="S150" s="8">
        <f t="shared" si="166"/>
        <v>4.5</v>
      </c>
      <c r="T150" s="8">
        <f t="shared" si="167"/>
        <v>7.5</v>
      </c>
      <c r="U150" s="26">
        <f t="shared" si="168"/>
        <v>10.5</v>
      </c>
      <c r="V150" s="8">
        <f>AX150+IF($F150="범선",IF($BE$1=TRUE,INDEX(Sheet2!$H$2:'Sheet2'!$H$45,MATCH(AX150,Sheet2!$G$2:'Sheet2'!$G$45,0),0)),IF($BF$1=TRUE,INDEX(Sheet2!$I$2:'Sheet2'!$I$45,MATCH(AX150,Sheet2!$G$2:'Sheet2'!$G$45,0)),IF($BG$1=TRUE,INDEX(Sheet2!$H$2:'Sheet2'!$H$45,MATCH(AX150,Sheet2!$G$2:'Sheet2'!$G$45,0)),0)))+IF($BC$1=TRUE,2,0)</f>
        <v>5</v>
      </c>
      <c r="W150" s="8">
        <f t="shared" si="169"/>
        <v>8.5</v>
      </c>
      <c r="X150" s="8">
        <f t="shared" si="170"/>
        <v>11.5</v>
      </c>
      <c r="Y150" s="26">
        <f t="shared" si="171"/>
        <v>14.5</v>
      </c>
      <c r="Z150" s="8">
        <f>AY150+IF($F150="범선",IF($BE$1=TRUE,INDEX(Sheet2!$H$2:'Sheet2'!$H$45,MATCH(AY150,Sheet2!$G$2:'Sheet2'!$G$45,0),0)),IF($BF$1=TRUE,INDEX(Sheet2!$I$2:'Sheet2'!$I$45,MATCH(AY150,Sheet2!$G$2:'Sheet2'!$G$45,0)),IF($BG$1=TRUE,INDEX(Sheet2!$H$2:'Sheet2'!$H$45,MATCH(AY150,Sheet2!$G$2:'Sheet2'!$G$45,0)),0)))+IF($BC$1=TRUE,2,0)</f>
        <v>8</v>
      </c>
      <c r="AA150" s="8">
        <f t="shared" si="172"/>
        <v>11.5</v>
      </c>
      <c r="AB150" s="8">
        <f t="shared" si="173"/>
        <v>14.5</v>
      </c>
      <c r="AC150" s="26">
        <f t="shared" si="174"/>
        <v>17.5</v>
      </c>
      <c r="AD150" s="8">
        <f>AZ150+IF($F150="범선",IF($BE$1=TRUE,INDEX(Sheet2!$H$2:'Sheet2'!$H$45,MATCH(AZ150,Sheet2!$G$2:'Sheet2'!$G$45,0),0)),IF($BF$1=TRUE,INDEX(Sheet2!$I$2:'Sheet2'!$I$45,MATCH(AZ150,Sheet2!$G$2:'Sheet2'!$G$45,0)),IF($BG$1=TRUE,INDEX(Sheet2!$H$2:'Sheet2'!$H$45,MATCH(AZ150,Sheet2!$G$2:'Sheet2'!$G$45,0)),0)))+IF($BC$1=TRUE,2,0)</f>
        <v>12</v>
      </c>
      <c r="AE150" s="8">
        <f t="shared" si="175"/>
        <v>15.5</v>
      </c>
      <c r="AF150" s="8">
        <f t="shared" si="176"/>
        <v>18.5</v>
      </c>
      <c r="AG150" s="26">
        <f t="shared" si="177"/>
        <v>21.5</v>
      </c>
      <c r="AH150" s="8"/>
      <c r="AI150" s="6">
        <v>105</v>
      </c>
      <c r="AJ150" s="6">
        <v>245</v>
      </c>
      <c r="AK150" s="6">
        <v>6</v>
      </c>
      <c r="AL150" s="6">
        <v>6</v>
      </c>
      <c r="AM150" s="6">
        <v>36</v>
      </c>
      <c r="AN150" s="6">
        <v>110</v>
      </c>
      <c r="AO150" s="6">
        <v>46</v>
      </c>
      <c r="AP150" s="6">
        <v>68</v>
      </c>
      <c r="AQ150" s="6">
        <v>1002</v>
      </c>
      <c r="AR150" s="6">
        <v>3</v>
      </c>
      <c r="AS150" s="6">
        <f t="shared" si="178"/>
        <v>1180</v>
      </c>
      <c r="AT150" s="6">
        <f t="shared" si="179"/>
        <v>885</v>
      </c>
      <c r="AU150" s="6">
        <f t="shared" si="180"/>
        <v>1475</v>
      </c>
      <c r="AV150" s="6">
        <f t="shared" si="181"/>
        <v>-2</v>
      </c>
      <c r="AW150" s="6">
        <f t="shared" si="182"/>
        <v>-1</v>
      </c>
      <c r="AX150" s="6">
        <f t="shared" si="183"/>
        <v>3</v>
      </c>
      <c r="AY150" s="6">
        <f t="shared" si="184"/>
        <v>6</v>
      </c>
      <c r="AZ150" s="6">
        <f t="shared" si="185"/>
        <v>10</v>
      </c>
    </row>
    <row r="151" spans="1:52" s="6" customFormat="1" hidden="1">
      <c r="A151" s="35">
        <v>165</v>
      </c>
      <c r="B151" s="7" t="s">
        <v>170</v>
      </c>
      <c r="C151" s="23" t="s">
        <v>222</v>
      </c>
      <c r="D151" s="8" t="s">
        <v>1</v>
      </c>
      <c r="E151" s="8" t="s">
        <v>70</v>
      </c>
      <c r="F151" s="9" t="s">
        <v>69</v>
      </c>
      <c r="G151" s="26" t="s">
        <v>12</v>
      </c>
      <c r="H151" s="6">
        <f>ROUNDDOWN(AI151*1.05,0)+INDEX(Sheet2!$B$2:'Sheet2'!$B$5,MATCH(G151,Sheet2!$A$2:'Sheet2'!$A$5,0),0)+34*AR151-ROUNDUP(IF($BA$1=TRUE,AT151,AU151)/10,0)</f>
        <v>464</v>
      </c>
      <c r="I151" s="6">
        <f>ROUNDDOWN(AJ151*1.05,0)+INDEX(Sheet2!$B$2:'Sheet2'!$B$5,MATCH(G151,Sheet2!$A$2:'Sheet2'!$A$5,0),0)+34*AR151-ROUNDUP(IF($BA$1=TRUE,AT151,AU151)/10,0)</f>
        <v>417</v>
      </c>
      <c r="J151" s="45">
        <f t="shared" si="161"/>
        <v>881</v>
      </c>
      <c r="K151" s="41">
        <f>AU151-ROUNDDOWN(AP151/2,0)-ROUNDDOWN(MAX(AO151*1.2,AN151*0.5),0)+INDEX(Sheet2!$C$2:'Sheet2'!$C$5,MATCH(G151,Sheet2!$A$2:'Sheet2'!$A$5,0),0)</f>
        <v>673</v>
      </c>
      <c r="L151" s="23">
        <f t="shared" si="162"/>
        <v>324</v>
      </c>
      <c r="N151" s="27">
        <f>AV151+IF($F151="범선",IF($BE$1=TRUE,INDEX(Sheet2!$H$2:'Sheet2'!$H$45,MATCH(AV151,Sheet2!$G$2:'Sheet2'!$G$45,0),0)),IF($BF$1=TRUE,INDEX(Sheet2!$I$2:'Sheet2'!$I$45,MATCH(AV151,Sheet2!$G$2:'Sheet2'!$G$45,0)),IF($BG$1=TRUE,INDEX(Sheet2!$H$2:'Sheet2'!$H$45,MATCH(AV151,Sheet2!$G$2:'Sheet2'!$G$45,0)),0)))+IF($BC$1=TRUE,2,0)</f>
        <v>8</v>
      </c>
      <c r="O151" s="8">
        <f t="shared" si="163"/>
        <v>11</v>
      </c>
      <c r="P151" s="8">
        <f t="shared" si="164"/>
        <v>14</v>
      </c>
      <c r="Q151" s="26">
        <f t="shared" si="165"/>
        <v>17</v>
      </c>
      <c r="R151" s="8">
        <f>AW151+IF($F151="범선",IF($BE$1=TRUE,INDEX(Sheet2!$H$2:'Sheet2'!$H$45,MATCH(AW151,Sheet2!$G$2:'Sheet2'!$G$45,0),0)),IF($BF$1=TRUE,INDEX(Sheet2!$I$2:'Sheet2'!$I$45,MATCH(AW151,Sheet2!$G$2:'Sheet2'!$G$45,0)),IF($BG$1=TRUE,INDEX(Sheet2!$H$2:'Sheet2'!$H$45,MATCH(AW151,Sheet2!$G$2:'Sheet2'!$G$45,0)),0)))+IF($BC$1=TRUE,2,0)</f>
        <v>9</v>
      </c>
      <c r="S151" s="8">
        <f t="shared" si="166"/>
        <v>12.5</v>
      </c>
      <c r="T151" s="8">
        <f t="shared" si="167"/>
        <v>15.5</v>
      </c>
      <c r="U151" s="26">
        <f t="shared" si="168"/>
        <v>18.5</v>
      </c>
      <c r="V151" s="8">
        <f>AX151+IF($F151="범선",IF($BE$1=TRUE,INDEX(Sheet2!$H$2:'Sheet2'!$H$45,MATCH(AX151,Sheet2!$G$2:'Sheet2'!$G$45,0),0)),IF($BF$1=TRUE,INDEX(Sheet2!$I$2:'Sheet2'!$I$45,MATCH(AX151,Sheet2!$G$2:'Sheet2'!$G$45,0)),IF($BG$1=TRUE,INDEX(Sheet2!$H$2:'Sheet2'!$H$45,MATCH(AX151,Sheet2!$G$2:'Sheet2'!$G$45,0)),0)))+IF($BC$1=TRUE,2,0)</f>
        <v>12</v>
      </c>
      <c r="W151" s="8">
        <f t="shared" si="169"/>
        <v>15.5</v>
      </c>
      <c r="X151" s="8">
        <f t="shared" si="170"/>
        <v>18.5</v>
      </c>
      <c r="Y151" s="26">
        <f t="shared" si="171"/>
        <v>21.5</v>
      </c>
      <c r="Z151" s="8">
        <f>AY151+IF($F151="범선",IF($BE$1=TRUE,INDEX(Sheet2!$H$2:'Sheet2'!$H$45,MATCH(AY151,Sheet2!$G$2:'Sheet2'!$G$45,0),0)),IF($BF$1=TRUE,INDEX(Sheet2!$I$2:'Sheet2'!$I$45,MATCH(AY151,Sheet2!$G$2:'Sheet2'!$G$45,0)),IF($BG$1=TRUE,INDEX(Sheet2!$H$2:'Sheet2'!$H$45,MATCH(AY151,Sheet2!$G$2:'Sheet2'!$G$45,0)),0)))+IF($BC$1=TRUE,2,0)</f>
        <v>16</v>
      </c>
      <c r="AA151" s="8">
        <f t="shared" si="172"/>
        <v>19.5</v>
      </c>
      <c r="AB151" s="8">
        <f t="shared" si="173"/>
        <v>22.5</v>
      </c>
      <c r="AC151" s="26">
        <f t="shared" si="174"/>
        <v>25.5</v>
      </c>
      <c r="AD151" s="8">
        <f>AZ151+IF($F151="범선",IF($BE$1=TRUE,INDEX(Sheet2!$H$2:'Sheet2'!$H$45,MATCH(AZ151,Sheet2!$G$2:'Sheet2'!$G$45,0),0)),IF($BF$1=TRUE,INDEX(Sheet2!$I$2:'Sheet2'!$I$45,MATCH(AZ151,Sheet2!$G$2:'Sheet2'!$G$45,0)),IF($BG$1=TRUE,INDEX(Sheet2!$H$2:'Sheet2'!$H$45,MATCH(AZ151,Sheet2!$G$2:'Sheet2'!$G$45,0)),0)))+IF($BC$1=TRUE,2,0)</f>
        <v>20</v>
      </c>
      <c r="AE151" s="8">
        <f t="shared" si="175"/>
        <v>23.5</v>
      </c>
      <c r="AF151" s="8">
        <f t="shared" si="176"/>
        <v>26.5</v>
      </c>
      <c r="AG151" s="26">
        <f t="shared" si="177"/>
        <v>29.5</v>
      </c>
      <c r="AH151" s="8"/>
      <c r="AI151" s="6">
        <v>255</v>
      </c>
      <c r="AJ151" s="6">
        <v>210</v>
      </c>
      <c r="AK151" s="6">
        <v>10</v>
      </c>
      <c r="AL151" s="6">
        <v>10</v>
      </c>
      <c r="AM151" s="6">
        <v>55</v>
      </c>
      <c r="AN151" s="6">
        <v>140</v>
      </c>
      <c r="AO151" s="6">
        <v>60</v>
      </c>
      <c r="AP151" s="6">
        <v>108</v>
      </c>
      <c r="AQ151" s="6">
        <v>352</v>
      </c>
      <c r="AR151" s="6">
        <v>3</v>
      </c>
      <c r="AS151" s="6">
        <f t="shared" si="178"/>
        <v>600</v>
      </c>
      <c r="AT151" s="6">
        <f t="shared" si="179"/>
        <v>450</v>
      </c>
      <c r="AU151" s="6">
        <f t="shared" si="180"/>
        <v>750</v>
      </c>
      <c r="AV151" s="6">
        <f t="shared" si="181"/>
        <v>6</v>
      </c>
      <c r="AW151" s="6">
        <f t="shared" si="182"/>
        <v>7</v>
      </c>
      <c r="AX151" s="6">
        <f t="shared" si="183"/>
        <v>10</v>
      </c>
      <c r="AY151" s="6">
        <f t="shared" si="184"/>
        <v>14</v>
      </c>
      <c r="AZ151" s="6">
        <f t="shared" si="185"/>
        <v>18</v>
      </c>
    </row>
    <row r="152" spans="1:52" s="6" customFormat="1" hidden="1">
      <c r="A152" s="35">
        <v>166</v>
      </c>
      <c r="B152" s="7" t="s">
        <v>168</v>
      </c>
      <c r="C152" s="23" t="s">
        <v>222</v>
      </c>
      <c r="D152" s="8" t="s">
        <v>1</v>
      </c>
      <c r="E152" s="8" t="s">
        <v>223</v>
      </c>
      <c r="F152" s="9" t="s">
        <v>69</v>
      </c>
      <c r="G152" s="26" t="s">
        <v>12</v>
      </c>
      <c r="H152" s="6">
        <f>ROUNDDOWN(AI152*1.05,0)+INDEX(Sheet2!$B$2:'Sheet2'!$B$5,MATCH(G152,Sheet2!$A$2:'Sheet2'!$A$5,0),0)+34*AR152-ROUNDUP(IF($BA$1=TRUE,AT152,AU152)/10,0)</f>
        <v>475</v>
      </c>
      <c r="I152" s="6">
        <f>ROUNDDOWN(AJ152*1.05,0)+INDEX(Sheet2!$B$2:'Sheet2'!$B$5,MATCH(G152,Sheet2!$A$2:'Sheet2'!$A$5,0),0)+34*AR152-ROUNDUP(IF($BA$1=TRUE,AT152,AU152)/10,0)</f>
        <v>422</v>
      </c>
      <c r="J152" s="45">
        <f t="shared" si="161"/>
        <v>897</v>
      </c>
      <c r="K152" s="41">
        <f>AU152-ROUNDDOWN(AP152/2,0)-ROUNDDOWN(MAX(AO152*1.2,AN152*0.5),0)+INDEX(Sheet2!$C$2:'Sheet2'!$C$5,MATCH(G152,Sheet2!$A$2:'Sheet2'!$A$5,0),0)</f>
        <v>673</v>
      </c>
      <c r="L152" s="23">
        <f t="shared" si="162"/>
        <v>324</v>
      </c>
      <c r="N152" s="27">
        <f>AV152+IF($F152="범선",IF($BE$1=TRUE,INDEX(Sheet2!$H$2:'Sheet2'!$H$45,MATCH(AV152,Sheet2!$G$2:'Sheet2'!$G$45,0),0)),IF($BF$1=TRUE,INDEX(Sheet2!$I$2:'Sheet2'!$I$45,MATCH(AV152,Sheet2!$G$2:'Sheet2'!$G$45,0)),IF($BG$1=TRUE,INDEX(Sheet2!$H$2:'Sheet2'!$H$45,MATCH(AV152,Sheet2!$G$2:'Sheet2'!$G$45,0)),0)))+IF($BC$1=TRUE,2,0)</f>
        <v>7</v>
      </c>
      <c r="O152" s="8">
        <f t="shared" si="163"/>
        <v>10</v>
      </c>
      <c r="P152" s="8">
        <f t="shared" si="164"/>
        <v>13</v>
      </c>
      <c r="Q152" s="26">
        <f t="shared" si="165"/>
        <v>16</v>
      </c>
      <c r="R152" s="8">
        <f>AW152+IF($F152="범선",IF($BE$1=TRUE,INDEX(Sheet2!$H$2:'Sheet2'!$H$45,MATCH(AW152,Sheet2!$G$2:'Sheet2'!$G$45,0),0)),IF($BF$1=TRUE,INDEX(Sheet2!$I$2:'Sheet2'!$I$45,MATCH(AW152,Sheet2!$G$2:'Sheet2'!$G$45,0)),IF($BG$1=TRUE,INDEX(Sheet2!$H$2:'Sheet2'!$H$45,MATCH(AW152,Sheet2!$G$2:'Sheet2'!$G$45,0)),0)))+IF($BC$1=TRUE,2,0)</f>
        <v>8</v>
      </c>
      <c r="S152" s="8">
        <f t="shared" si="166"/>
        <v>11.5</v>
      </c>
      <c r="T152" s="8">
        <f t="shared" si="167"/>
        <v>14.5</v>
      </c>
      <c r="U152" s="26">
        <f t="shared" si="168"/>
        <v>17.5</v>
      </c>
      <c r="V152" s="8">
        <f>AX152+IF($F152="범선",IF($BE$1=TRUE,INDEX(Sheet2!$H$2:'Sheet2'!$H$45,MATCH(AX152,Sheet2!$G$2:'Sheet2'!$G$45,0),0)),IF($BF$1=TRUE,INDEX(Sheet2!$I$2:'Sheet2'!$I$45,MATCH(AX152,Sheet2!$G$2:'Sheet2'!$G$45,0)),IF($BG$1=TRUE,INDEX(Sheet2!$H$2:'Sheet2'!$H$45,MATCH(AX152,Sheet2!$G$2:'Sheet2'!$G$45,0)),0)))+IF($BC$1=TRUE,2,0)</f>
        <v>12</v>
      </c>
      <c r="W152" s="8">
        <f t="shared" si="169"/>
        <v>15.5</v>
      </c>
      <c r="X152" s="8">
        <f t="shared" si="170"/>
        <v>18.5</v>
      </c>
      <c r="Y152" s="26">
        <f t="shared" si="171"/>
        <v>21.5</v>
      </c>
      <c r="Z152" s="8">
        <f>AY152+IF($F152="범선",IF($BE$1=TRUE,INDEX(Sheet2!$H$2:'Sheet2'!$H$45,MATCH(AY152,Sheet2!$G$2:'Sheet2'!$G$45,0),0)),IF($BF$1=TRUE,INDEX(Sheet2!$I$2:'Sheet2'!$I$45,MATCH(AY152,Sheet2!$G$2:'Sheet2'!$G$45,0)),IF($BG$1=TRUE,INDEX(Sheet2!$H$2:'Sheet2'!$H$45,MATCH(AY152,Sheet2!$G$2:'Sheet2'!$G$45,0)),0)))+IF($BC$1=TRUE,2,0)</f>
        <v>15</v>
      </c>
      <c r="AA152" s="8">
        <f t="shared" si="172"/>
        <v>18.5</v>
      </c>
      <c r="AB152" s="8">
        <f t="shared" si="173"/>
        <v>21.5</v>
      </c>
      <c r="AC152" s="26">
        <f t="shared" si="174"/>
        <v>24.5</v>
      </c>
      <c r="AD152" s="8">
        <f>AZ152+IF($F152="범선",IF($BE$1=TRUE,INDEX(Sheet2!$H$2:'Sheet2'!$H$45,MATCH(AZ152,Sheet2!$G$2:'Sheet2'!$G$45,0),0)),IF($BF$1=TRUE,INDEX(Sheet2!$I$2:'Sheet2'!$I$45,MATCH(AZ152,Sheet2!$G$2:'Sheet2'!$G$45,0)),IF($BG$1=TRUE,INDEX(Sheet2!$H$2:'Sheet2'!$H$45,MATCH(AZ152,Sheet2!$G$2:'Sheet2'!$G$45,0)),0)))+IF($BC$1=TRUE,2,0)</f>
        <v>19</v>
      </c>
      <c r="AE152" s="8">
        <f t="shared" si="175"/>
        <v>22.5</v>
      </c>
      <c r="AF152" s="8">
        <f t="shared" si="176"/>
        <v>25.5</v>
      </c>
      <c r="AG152" s="26">
        <f t="shared" si="177"/>
        <v>28.5</v>
      </c>
      <c r="AH152" s="8"/>
      <c r="AI152" s="6">
        <v>265</v>
      </c>
      <c r="AJ152" s="6">
        <v>215</v>
      </c>
      <c r="AK152" s="6">
        <v>11</v>
      </c>
      <c r="AL152" s="6">
        <v>12</v>
      </c>
      <c r="AM152" s="6">
        <v>51</v>
      </c>
      <c r="AN152" s="6">
        <v>135</v>
      </c>
      <c r="AO152" s="6">
        <v>60</v>
      </c>
      <c r="AP152" s="6">
        <v>108</v>
      </c>
      <c r="AQ152" s="6">
        <v>357</v>
      </c>
      <c r="AR152" s="6">
        <v>3</v>
      </c>
      <c r="AS152" s="6">
        <f t="shared" si="178"/>
        <v>600</v>
      </c>
      <c r="AT152" s="6">
        <f t="shared" si="179"/>
        <v>450</v>
      </c>
      <c r="AU152" s="6">
        <f t="shared" si="180"/>
        <v>750</v>
      </c>
      <c r="AV152" s="6">
        <f t="shared" si="181"/>
        <v>5</v>
      </c>
      <c r="AW152" s="6">
        <f t="shared" si="182"/>
        <v>6</v>
      </c>
      <c r="AX152" s="6">
        <f t="shared" si="183"/>
        <v>10</v>
      </c>
      <c r="AY152" s="6">
        <f t="shared" si="184"/>
        <v>13</v>
      </c>
      <c r="AZ152" s="6">
        <f t="shared" si="185"/>
        <v>17</v>
      </c>
    </row>
    <row r="153" spans="1:52" s="6" customFormat="1" hidden="1">
      <c r="A153" s="35">
        <v>167</v>
      </c>
      <c r="B153" s="7"/>
      <c r="C153" s="23" t="s">
        <v>222</v>
      </c>
      <c r="D153" s="8" t="s">
        <v>43</v>
      </c>
      <c r="E153" s="8" t="s">
        <v>0</v>
      </c>
      <c r="F153" s="9" t="s">
        <v>69</v>
      </c>
      <c r="G153" s="26" t="s">
        <v>12</v>
      </c>
      <c r="H153" s="6">
        <f>ROUNDDOWN(AI153*1.05,0)+INDEX(Sheet2!$B$2:'Sheet2'!$B$5,MATCH(G153,Sheet2!$A$2:'Sheet2'!$A$5,0),0)+34*AR153-ROUNDUP(IF($BA$1=TRUE,AT153,AU153)/10,0)</f>
        <v>459</v>
      </c>
      <c r="I153" s="6">
        <f>ROUNDDOWN(AJ153*1.05,0)+INDEX(Sheet2!$B$2:'Sheet2'!$B$5,MATCH(G153,Sheet2!$A$2:'Sheet2'!$A$5,0),0)+34*AR153-ROUNDUP(IF($BA$1=TRUE,AT153,AU153)/10,0)</f>
        <v>417</v>
      </c>
      <c r="J153" s="45">
        <f t="shared" si="161"/>
        <v>876</v>
      </c>
      <c r="K153" s="41">
        <f>AU153-ROUNDDOWN(AP153/2,0)-ROUNDDOWN(MAX(AO153*1.2,AN153*0.5),0)+INDEX(Sheet2!$C$2:'Sheet2'!$C$5,MATCH(G153,Sheet2!$A$2:'Sheet2'!$A$5,0),0)</f>
        <v>673</v>
      </c>
      <c r="L153" s="23">
        <f t="shared" si="162"/>
        <v>324</v>
      </c>
      <c r="N153" s="27">
        <f>AV153+IF($F153="범선",IF($BE$1=TRUE,INDEX(Sheet2!$H$2:'Sheet2'!$H$45,MATCH(AV153,Sheet2!$G$2:'Sheet2'!$G$45,0),0)),IF($BF$1=TRUE,INDEX(Sheet2!$I$2:'Sheet2'!$I$45,MATCH(AV153,Sheet2!$G$2:'Sheet2'!$G$45,0)),IF($BG$1=TRUE,INDEX(Sheet2!$H$2:'Sheet2'!$H$45,MATCH(AV153,Sheet2!$G$2:'Sheet2'!$G$45,0)),0)))+IF($BC$1=TRUE,2,0)</f>
        <v>7</v>
      </c>
      <c r="O153" s="8">
        <f t="shared" si="163"/>
        <v>10</v>
      </c>
      <c r="P153" s="8">
        <f t="shared" si="164"/>
        <v>13</v>
      </c>
      <c r="Q153" s="26">
        <f t="shared" si="165"/>
        <v>16</v>
      </c>
      <c r="R153" s="8">
        <f>AW153+IF($F153="범선",IF($BE$1=TRUE,INDEX(Sheet2!$H$2:'Sheet2'!$H$45,MATCH(AW153,Sheet2!$G$2:'Sheet2'!$G$45,0),0)),IF($BF$1=TRUE,INDEX(Sheet2!$I$2:'Sheet2'!$I$45,MATCH(AW153,Sheet2!$G$2:'Sheet2'!$G$45,0)),IF($BG$1=TRUE,INDEX(Sheet2!$H$2:'Sheet2'!$H$45,MATCH(AW153,Sheet2!$G$2:'Sheet2'!$G$45,0)),0)))+IF($BC$1=TRUE,2,0)</f>
        <v>8</v>
      </c>
      <c r="S153" s="8">
        <f t="shared" si="166"/>
        <v>11.5</v>
      </c>
      <c r="T153" s="8">
        <f t="shared" si="167"/>
        <v>14.5</v>
      </c>
      <c r="U153" s="26">
        <f t="shared" si="168"/>
        <v>17.5</v>
      </c>
      <c r="V153" s="8">
        <f>AX153+IF($F153="범선",IF($BE$1=TRUE,INDEX(Sheet2!$H$2:'Sheet2'!$H$45,MATCH(AX153,Sheet2!$G$2:'Sheet2'!$G$45,0),0)),IF($BF$1=TRUE,INDEX(Sheet2!$I$2:'Sheet2'!$I$45,MATCH(AX153,Sheet2!$G$2:'Sheet2'!$G$45,0)),IF($BG$1=TRUE,INDEX(Sheet2!$H$2:'Sheet2'!$H$45,MATCH(AX153,Sheet2!$G$2:'Sheet2'!$G$45,0)),0)))+IF($BC$1=TRUE,2,0)</f>
        <v>11</v>
      </c>
      <c r="W153" s="8">
        <f t="shared" si="169"/>
        <v>14.5</v>
      </c>
      <c r="X153" s="8">
        <f t="shared" si="170"/>
        <v>17.5</v>
      </c>
      <c r="Y153" s="26">
        <f t="shared" si="171"/>
        <v>20.5</v>
      </c>
      <c r="Z153" s="8">
        <f>AY153+IF($F153="범선",IF($BE$1=TRUE,INDEX(Sheet2!$H$2:'Sheet2'!$H$45,MATCH(AY153,Sheet2!$G$2:'Sheet2'!$G$45,0),0)),IF($BF$1=TRUE,INDEX(Sheet2!$I$2:'Sheet2'!$I$45,MATCH(AY153,Sheet2!$G$2:'Sheet2'!$G$45,0)),IF($BG$1=TRUE,INDEX(Sheet2!$H$2:'Sheet2'!$H$45,MATCH(AY153,Sheet2!$G$2:'Sheet2'!$G$45,0)),0)))+IF($BC$1=TRUE,2,0)</f>
        <v>15</v>
      </c>
      <c r="AA153" s="8">
        <f t="shared" si="172"/>
        <v>18.5</v>
      </c>
      <c r="AB153" s="8">
        <f t="shared" si="173"/>
        <v>21.5</v>
      </c>
      <c r="AC153" s="26">
        <f t="shared" si="174"/>
        <v>24.5</v>
      </c>
      <c r="AD153" s="8">
        <f>AZ153+IF($F153="범선",IF($BE$1=TRUE,INDEX(Sheet2!$H$2:'Sheet2'!$H$45,MATCH(AZ153,Sheet2!$G$2:'Sheet2'!$G$45,0),0)),IF($BF$1=TRUE,INDEX(Sheet2!$I$2:'Sheet2'!$I$45,MATCH(AZ153,Sheet2!$G$2:'Sheet2'!$G$45,0)),IF($BG$1=TRUE,INDEX(Sheet2!$H$2:'Sheet2'!$H$45,MATCH(AZ153,Sheet2!$G$2:'Sheet2'!$G$45,0)),0)))+IF($BC$1=TRUE,2,0)</f>
        <v>19</v>
      </c>
      <c r="AE153" s="8">
        <f t="shared" si="175"/>
        <v>22.5</v>
      </c>
      <c r="AF153" s="8">
        <f t="shared" si="176"/>
        <v>25.5</v>
      </c>
      <c r="AG153" s="26">
        <f t="shared" si="177"/>
        <v>28.5</v>
      </c>
      <c r="AH153" s="8"/>
      <c r="AI153" s="6">
        <v>250</v>
      </c>
      <c r="AJ153" s="6">
        <v>210</v>
      </c>
      <c r="AK153" s="6">
        <v>10</v>
      </c>
      <c r="AL153" s="6">
        <v>10</v>
      </c>
      <c r="AM153" s="6">
        <v>50</v>
      </c>
      <c r="AN153" s="6">
        <v>130</v>
      </c>
      <c r="AO153" s="6">
        <v>60</v>
      </c>
      <c r="AP153" s="6">
        <v>108</v>
      </c>
      <c r="AQ153" s="6">
        <v>362</v>
      </c>
      <c r="AR153" s="6">
        <v>3</v>
      </c>
      <c r="AS153" s="6">
        <f t="shared" si="178"/>
        <v>600</v>
      </c>
      <c r="AT153" s="6">
        <f t="shared" si="179"/>
        <v>450</v>
      </c>
      <c r="AU153" s="6">
        <f t="shared" si="180"/>
        <v>750</v>
      </c>
      <c r="AV153" s="6">
        <f t="shared" si="181"/>
        <v>5</v>
      </c>
      <c r="AW153" s="6">
        <f t="shared" si="182"/>
        <v>6</v>
      </c>
      <c r="AX153" s="6">
        <f t="shared" si="183"/>
        <v>9</v>
      </c>
      <c r="AY153" s="6">
        <f t="shared" si="184"/>
        <v>13</v>
      </c>
      <c r="AZ153" s="6">
        <f t="shared" si="185"/>
        <v>17</v>
      </c>
    </row>
    <row r="154" spans="1:52" s="6" customFormat="1" hidden="1">
      <c r="A154" s="35">
        <v>168</v>
      </c>
      <c r="B154" s="7" t="s">
        <v>133</v>
      </c>
      <c r="C154" s="23" t="s">
        <v>222</v>
      </c>
      <c r="D154" s="8" t="s">
        <v>1</v>
      </c>
      <c r="E154" s="8" t="s">
        <v>60</v>
      </c>
      <c r="F154" s="9" t="s">
        <v>69</v>
      </c>
      <c r="G154" s="26" t="s">
        <v>12</v>
      </c>
      <c r="H154" s="6">
        <f>ROUNDDOWN(AI154*1.05,0)+INDEX(Sheet2!$B$2:'Sheet2'!$B$5,MATCH(G154,Sheet2!$A$2:'Sheet2'!$A$5,0),0)+34*AR154-ROUNDUP(IF($BA$1=TRUE,AT154,AU154)/10,0)</f>
        <v>466</v>
      </c>
      <c r="I154" s="6">
        <f>ROUNDDOWN(AJ154*1.05,0)+INDEX(Sheet2!$B$2:'Sheet2'!$B$5,MATCH(G154,Sheet2!$A$2:'Sheet2'!$A$5,0),0)+34*AR154-ROUNDUP(IF($BA$1=TRUE,AT154,AU154)/10,0)</f>
        <v>413</v>
      </c>
      <c r="J154" s="45">
        <f t="shared" si="161"/>
        <v>879</v>
      </c>
      <c r="K154" s="41">
        <f>AU154-ROUNDDOWN(AP154/2,0)-ROUNDDOWN(MAX(AO154*1.2,AN154*0.5),0)+INDEX(Sheet2!$C$2:'Sheet2'!$C$5,MATCH(G154,Sheet2!$A$2:'Sheet2'!$A$5,0),0)</f>
        <v>735</v>
      </c>
      <c r="L154" s="23">
        <f t="shared" si="162"/>
        <v>361</v>
      </c>
      <c r="N154" s="27">
        <f>AV154+IF($F154="범선",IF($BE$1=TRUE,INDEX(Sheet2!$H$2:'Sheet2'!$H$45,MATCH(AV154,Sheet2!$G$2:'Sheet2'!$G$45,0),0)),IF($BF$1=TRUE,INDEX(Sheet2!$I$2:'Sheet2'!$I$45,MATCH(AV154,Sheet2!$G$2:'Sheet2'!$G$45,0)),IF($BG$1=TRUE,INDEX(Sheet2!$H$2:'Sheet2'!$H$45,MATCH(AV154,Sheet2!$G$2:'Sheet2'!$G$45,0)),0)))+IF($BC$1=TRUE,2,0)</f>
        <v>7</v>
      </c>
      <c r="O154" s="8">
        <f t="shared" si="163"/>
        <v>10</v>
      </c>
      <c r="P154" s="8">
        <f t="shared" si="164"/>
        <v>13</v>
      </c>
      <c r="Q154" s="26">
        <f t="shared" si="165"/>
        <v>16</v>
      </c>
      <c r="R154" s="8">
        <f>AW154+IF($F154="범선",IF($BE$1=TRUE,INDEX(Sheet2!$H$2:'Sheet2'!$H$45,MATCH(AW154,Sheet2!$G$2:'Sheet2'!$G$45,0),0)),IF($BF$1=TRUE,INDEX(Sheet2!$I$2:'Sheet2'!$I$45,MATCH(AW154,Sheet2!$G$2:'Sheet2'!$G$45,0)),IF($BG$1=TRUE,INDEX(Sheet2!$H$2:'Sheet2'!$H$45,MATCH(AW154,Sheet2!$G$2:'Sheet2'!$G$45,0)),0)))+IF($BC$1=TRUE,2,0)</f>
        <v>8</v>
      </c>
      <c r="S154" s="8">
        <f t="shared" si="166"/>
        <v>11.5</v>
      </c>
      <c r="T154" s="8">
        <f t="shared" si="167"/>
        <v>14.5</v>
      </c>
      <c r="U154" s="26">
        <f t="shared" si="168"/>
        <v>17.5</v>
      </c>
      <c r="V154" s="8">
        <f>AX154+IF($F154="범선",IF($BE$1=TRUE,INDEX(Sheet2!$H$2:'Sheet2'!$H$45,MATCH(AX154,Sheet2!$G$2:'Sheet2'!$G$45,0),0)),IF($BF$1=TRUE,INDEX(Sheet2!$I$2:'Sheet2'!$I$45,MATCH(AX154,Sheet2!$G$2:'Sheet2'!$G$45,0)),IF($BG$1=TRUE,INDEX(Sheet2!$H$2:'Sheet2'!$H$45,MATCH(AX154,Sheet2!$G$2:'Sheet2'!$G$45,0)),0)))+IF($BC$1=TRUE,2,0)</f>
        <v>12</v>
      </c>
      <c r="W154" s="8">
        <f t="shared" si="169"/>
        <v>15.5</v>
      </c>
      <c r="X154" s="8">
        <f t="shared" si="170"/>
        <v>18.5</v>
      </c>
      <c r="Y154" s="26">
        <f t="shared" si="171"/>
        <v>21.5</v>
      </c>
      <c r="Z154" s="8">
        <f>AY154+IF($F154="범선",IF($BE$1=TRUE,INDEX(Sheet2!$H$2:'Sheet2'!$H$45,MATCH(AY154,Sheet2!$G$2:'Sheet2'!$G$45,0),0)),IF($BF$1=TRUE,INDEX(Sheet2!$I$2:'Sheet2'!$I$45,MATCH(AY154,Sheet2!$G$2:'Sheet2'!$G$45,0)),IF($BG$1=TRUE,INDEX(Sheet2!$H$2:'Sheet2'!$H$45,MATCH(AY154,Sheet2!$G$2:'Sheet2'!$G$45,0)),0)))+IF($BC$1=TRUE,2,0)</f>
        <v>15</v>
      </c>
      <c r="AA154" s="8">
        <f t="shared" si="172"/>
        <v>18.5</v>
      </c>
      <c r="AB154" s="8">
        <f t="shared" si="173"/>
        <v>21.5</v>
      </c>
      <c r="AC154" s="26">
        <f t="shared" si="174"/>
        <v>24.5</v>
      </c>
      <c r="AD154" s="8">
        <f>AZ154+IF($F154="범선",IF($BE$1=TRUE,INDEX(Sheet2!$H$2:'Sheet2'!$H$45,MATCH(AZ154,Sheet2!$G$2:'Sheet2'!$G$45,0),0)),IF($BF$1=TRUE,INDEX(Sheet2!$I$2:'Sheet2'!$I$45,MATCH(AZ154,Sheet2!$G$2:'Sheet2'!$G$45,0)),IF($BG$1=TRUE,INDEX(Sheet2!$H$2:'Sheet2'!$H$45,MATCH(AZ154,Sheet2!$G$2:'Sheet2'!$G$45,0)),0)))+IF($BC$1=TRUE,2,0)</f>
        <v>19</v>
      </c>
      <c r="AE154" s="8">
        <f t="shared" si="175"/>
        <v>22.5</v>
      </c>
      <c r="AF154" s="8">
        <f t="shared" si="176"/>
        <v>25.5</v>
      </c>
      <c r="AG154" s="26">
        <f t="shared" si="177"/>
        <v>28.5</v>
      </c>
      <c r="AH154" s="8"/>
      <c r="AI154" s="6">
        <v>260</v>
      </c>
      <c r="AJ154" s="6">
        <v>210</v>
      </c>
      <c r="AK154" s="6">
        <v>11</v>
      </c>
      <c r="AL154" s="6">
        <v>12</v>
      </c>
      <c r="AM154" s="6">
        <v>51</v>
      </c>
      <c r="AN154" s="6">
        <v>135</v>
      </c>
      <c r="AO154" s="6">
        <v>60</v>
      </c>
      <c r="AP154" s="6">
        <v>108</v>
      </c>
      <c r="AQ154" s="6">
        <v>407</v>
      </c>
      <c r="AR154" s="6">
        <v>3</v>
      </c>
      <c r="AS154" s="6">
        <f t="shared" si="178"/>
        <v>650</v>
      </c>
      <c r="AT154" s="6">
        <f t="shared" si="179"/>
        <v>487</v>
      </c>
      <c r="AU154" s="6">
        <f t="shared" si="180"/>
        <v>812</v>
      </c>
      <c r="AV154" s="6">
        <f t="shared" si="181"/>
        <v>5</v>
      </c>
      <c r="AW154" s="6">
        <f t="shared" si="182"/>
        <v>6</v>
      </c>
      <c r="AX154" s="6">
        <f t="shared" si="183"/>
        <v>10</v>
      </c>
      <c r="AY154" s="6">
        <f t="shared" si="184"/>
        <v>13</v>
      </c>
      <c r="AZ154" s="6">
        <f t="shared" si="185"/>
        <v>17</v>
      </c>
    </row>
    <row r="155" spans="1:52" s="6" customFormat="1" hidden="1">
      <c r="A155" s="35">
        <v>169</v>
      </c>
      <c r="B155" s="7" t="s">
        <v>217</v>
      </c>
      <c r="C155" s="23" t="s">
        <v>216</v>
      </c>
      <c r="D155" s="8" t="s">
        <v>1</v>
      </c>
      <c r="E155" s="8" t="s">
        <v>0</v>
      </c>
      <c r="F155" s="9" t="s">
        <v>69</v>
      </c>
      <c r="G155" s="26" t="s">
        <v>12</v>
      </c>
      <c r="H155" s="6">
        <f>ROUNDDOWN(AI155*1.05,0)+INDEX(Sheet2!$B$2:'Sheet2'!$B$5,MATCH(G155,Sheet2!$A$2:'Sheet2'!$A$5,0),0)+34*AR155-ROUNDUP(IF($BA$1=TRUE,AT155,AU155)/10,0)</f>
        <v>467</v>
      </c>
      <c r="I155" s="6">
        <f>ROUNDDOWN(AJ155*1.05,0)+INDEX(Sheet2!$B$2:'Sheet2'!$B$5,MATCH(G155,Sheet2!$A$2:'Sheet2'!$A$5,0),0)+34*AR155-ROUNDUP(IF($BA$1=TRUE,AT155,AU155)/10,0)</f>
        <v>541</v>
      </c>
      <c r="J155" s="45">
        <f t="shared" si="161"/>
        <v>1008</v>
      </c>
      <c r="K155" s="41">
        <f>AU155-ROUNDDOWN(AP155/2,0)-ROUNDDOWN(MAX(AO155*1.2,AN155*0.5),0)+INDEX(Sheet2!$C$2:'Sheet2'!$C$5,MATCH(G155,Sheet2!$A$2:'Sheet2'!$A$5,0),0)</f>
        <v>828</v>
      </c>
      <c r="L155" s="23">
        <f t="shared" si="162"/>
        <v>396</v>
      </c>
      <c r="N155" s="27">
        <f>AV155+IF($F155="범선",IF($BE$1=TRUE,INDEX(Sheet2!$H$2:'Sheet2'!$H$45,MATCH(AV155,Sheet2!$G$2:'Sheet2'!$G$45,0),0)),IF($BF$1=TRUE,INDEX(Sheet2!$I$2:'Sheet2'!$I$45,MATCH(AV155,Sheet2!$G$2:'Sheet2'!$G$45,0)),IF($BG$1=TRUE,INDEX(Sheet2!$H$2:'Sheet2'!$H$45,MATCH(AV155,Sheet2!$G$2:'Sheet2'!$G$45,0)),0)))+IF($BC$1=TRUE,2,0)</f>
        <v>7</v>
      </c>
      <c r="O155" s="8">
        <f t="shared" si="163"/>
        <v>10</v>
      </c>
      <c r="P155" s="8">
        <f t="shared" si="164"/>
        <v>13</v>
      </c>
      <c r="Q155" s="26">
        <f t="shared" si="165"/>
        <v>16</v>
      </c>
      <c r="R155" s="8">
        <f>AW155+IF($F155="범선",IF($BE$1=TRUE,INDEX(Sheet2!$H$2:'Sheet2'!$H$45,MATCH(AW155,Sheet2!$G$2:'Sheet2'!$G$45,0),0)),IF($BF$1=TRUE,INDEX(Sheet2!$I$2:'Sheet2'!$I$45,MATCH(AW155,Sheet2!$G$2:'Sheet2'!$G$45,0)),IF($BG$1=TRUE,INDEX(Sheet2!$H$2:'Sheet2'!$H$45,MATCH(AW155,Sheet2!$G$2:'Sheet2'!$G$45,0)),0)))+IF($BC$1=TRUE,2,0)</f>
        <v>8</v>
      </c>
      <c r="S155" s="8">
        <f t="shared" si="166"/>
        <v>11.5</v>
      </c>
      <c r="T155" s="8">
        <f t="shared" si="167"/>
        <v>14.5</v>
      </c>
      <c r="U155" s="26">
        <f t="shared" si="168"/>
        <v>17.5</v>
      </c>
      <c r="V155" s="8">
        <f>AX155+IF($F155="범선",IF($BE$1=TRUE,INDEX(Sheet2!$H$2:'Sheet2'!$H$45,MATCH(AX155,Sheet2!$G$2:'Sheet2'!$G$45,0),0)),IF($BF$1=TRUE,INDEX(Sheet2!$I$2:'Sheet2'!$I$45,MATCH(AX155,Sheet2!$G$2:'Sheet2'!$G$45,0)),IF($BG$1=TRUE,INDEX(Sheet2!$H$2:'Sheet2'!$H$45,MATCH(AX155,Sheet2!$G$2:'Sheet2'!$G$45,0)),0)))+IF($BC$1=TRUE,2,0)</f>
        <v>11</v>
      </c>
      <c r="W155" s="8">
        <f t="shared" si="169"/>
        <v>14.5</v>
      </c>
      <c r="X155" s="8">
        <f t="shared" si="170"/>
        <v>17.5</v>
      </c>
      <c r="Y155" s="26">
        <f t="shared" si="171"/>
        <v>20.5</v>
      </c>
      <c r="Z155" s="8">
        <f>AY155+IF($F155="범선",IF($BE$1=TRUE,INDEX(Sheet2!$H$2:'Sheet2'!$H$45,MATCH(AY155,Sheet2!$G$2:'Sheet2'!$G$45,0),0)),IF($BF$1=TRUE,INDEX(Sheet2!$I$2:'Sheet2'!$I$45,MATCH(AY155,Sheet2!$G$2:'Sheet2'!$G$45,0)),IF($BG$1=TRUE,INDEX(Sheet2!$H$2:'Sheet2'!$H$45,MATCH(AY155,Sheet2!$G$2:'Sheet2'!$G$45,0)),0)))+IF($BC$1=TRUE,2,0)</f>
        <v>15</v>
      </c>
      <c r="AA155" s="8">
        <f t="shared" si="172"/>
        <v>18.5</v>
      </c>
      <c r="AB155" s="8">
        <f t="shared" si="173"/>
        <v>21.5</v>
      </c>
      <c r="AC155" s="26">
        <f t="shared" si="174"/>
        <v>24.5</v>
      </c>
      <c r="AD155" s="8">
        <f>AZ155+IF($F155="범선",IF($BE$1=TRUE,INDEX(Sheet2!$H$2:'Sheet2'!$H$45,MATCH(AZ155,Sheet2!$G$2:'Sheet2'!$G$45,0),0)),IF($BF$1=TRUE,INDEX(Sheet2!$I$2:'Sheet2'!$I$45,MATCH(AZ155,Sheet2!$G$2:'Sheet2'!$G$45,0)),IF($BG$1=TRUE,INDEX(Sheet2!$H$2:'Sheet2'!$H$45,MATCH(AZ155,Sheet2!$G$2:'Sheet2'!$G$45,0)),0)))+IF($BC$1=TRUE,2,0)</f>
        <v>19</v>
      </c>
      <c r="AE155" s="8">
        <f t="shared" si="175"/>
        <v>22.5</v>
      </c>
      <c r="AF155" s="8">
        <f t="shared" si="176"/>
        <v>25.5</v>
      </c>
      <c r="AG155" s="26">
        <f t="shared" si="177"/>
        <v>28.5</v>
      </c>
      <c r="AH155" s="8"/>
      <c r="AI155" s="6">
        <v>270</v>
      </c>
      <c r="AJ155" s="6">
        <v>340</v>
      </c>
      <c r="AK155" s="6">
        <v>12</v>
      </c>
      <c r="AL155" s="6">
        <v>15</v>
      </c>
      <c r="AM155" s="6">
        <v>55</v>
      </c>
      <c r="AN155" s="6">
        <v>245</v>
      </c>
      <c r="AO155" s="6">
        <v>100</v>
      </c>
      <c r="AP155" s="6">
        <v>110</v>
      </c>
      <c r="AQ155" s="6">
        <v>410</v>
      </c>
      <c r="AR155" s="6">
        <v>3</v>
      </c>
      <c r="AS155" s="6">
        <f t="shared" si="178"/>
        <v>765</v>
      </c>
      <c r="AT155" s="6">
        <f t="shared" si="179"/>
        <v>573</v>
      </c>
      <c r="AU155" s="6">
        <f t="shared" si="180"/>
        <v>956</v>
      </c>
      <c r="AV155" s="6">
        <f t="shared" si="181"/>
        <v>5</v>
      </c>
      <c r="AW155" s="6">
        <f t="shared" si="182"/>
        <v>6</v>
      </c>
      <c r="AX155" s="6">
        <f t="shared" si="183"/>
        <v>9</v>
      </c>
      <c r="AY155" s="6">
        <f t="shared" si="184"/>
        <v>13</v>
      </c>
      <c r="AZ155" s="6">
        <f t="shared" si="185"/>
        <v>17</v>
      </c>
    </row>
    <row r="156" spans="1:52" s="6" customFormat="1" hidden="1">
      <c r="A156" s="35">
        <v>170</v>
      </c>
      <c r="B156" s="7"/>
      <c r="C156" s="23" t="s">
        <v>216</v>
      </c>
      <c r="D156" s="8" t="s">
        <v>43</v>
      </c>
      <c r="E156" s="8" t="s">
        <v>0</v>
      </c>
      <c r="F156" s="8" t="s">
        <v>153</v>
      </c>
      <c r="G156" s="26" t="s">
        <v>12</v>
      </c>
      <c r="H156" s="6">
        <f>ROUNDDOWN(AI156*1.05,0)+INDEX(Sheet2!$B$2:'Sheet2'!$B$5,MATCH(G156,Sheet2!$A$2:'Sheet2'!$A$5,0),0)+34*AR156-ROUNDUP(IF($BA$1=TRUE,AT156,AU156)/10,0)</f>
        <v>435</v>
      </c>
      <c r="I156" s="6">
        <f>ROUNDDOWN(AJ156*1.05,0)+INDEX(Sheet2!$B$2:'Sheet2'!$B$5,MATCH(G156,Sheet2!$A$2:'Sheet2'!$A$5,0),0)+34*AR156-ROUNDUP(IF($BA$1=TRUE,AT156,AU156)/10,0)</f>
        <v>487</v>
      </c>
      <c r="J156" s="45">
        <f t="shared" ref="J156:J219" si="186">H156+I156</f>
        <v>922</v>
      </c>
      <c r="K156" s="41">
        <f>AU156-ROUNDDOWN(AP156/2,0)-ROUNDDOWN(MAX(AO156*1.2,AN156*0.5),0)+INDEX(Sheet2!$C$2:'Sheet2'!$C$5,MATCH(G156,Sheet2!$A$2:'Sheet2'!$A$5,0),0)</f>
        <v>544</v>
      </c>
      <c r="L156" s="23">
        <f t="shared" ref="L156:L219" si="187">AT156-ROUNDDOWN(AP156/2,0)-ROUNDDOWN(MAX(AO156*1.2,AN156*0.5),0)</f>
        <v>245</v>
      </c>
      <c r="N156" s="27">
        <f>AV156+IF($F156="범선",IF($BE$1=TRUE,INDEX(Sheet2!$H$2:'Sheet2'!$H$45,MATCH(AV156,Sheet2!$G$2:'Sheet2'!$G$45,0),0)),IF($BF$1=TRUE,INDEX(Sheet2!$I$2:'Sheet2'!$I$45,MATCH(AV156,Sheet2!$G$2:'Sheet2'!$G$45,0)),IF($BG$1=TRUE,INDEX(Sheet2!$H$2:'Sheet2'!$H$45,MATCH(AV156,Sheet2!$G$2:'Sheet2'!$G$45,0)),0)))+IF($BC$1=TRUE,2,0)</f>
        <v>6</v>
      </c>
      <c r="O156" s="8">
        <f t="shared" ref="O156:O219" si="188">N156+3</f>
        <v>9</v>
      </c>
      <c r="P156" s="8">
        <f t="shared" ref="P156:P219" si="189">N156+6</f>
        <v>12</v>
      </c>
      <c r="Q156" s="26">
        <f t="shared" ref="Q156:Q219" si="190">N156+9</f>
        <v>15</v>
      </c>
      <c r="R156" s="8">
        <f>AW156+IF($F156="범선",IF($BE$1=TRUE,INDEX(Sheet2!$H$2:'Sheet2'!$H$45,MATCH(AW156,Sheet2!$G$2:'Sheet2'!$G$45,0),0)),IF($BF$1=TRUE,INDEX(Sheet2!$I$2:'Sheet2'!$I$45,MATCH(AW156,Sheet2!$G$2:'Sheet2'!$G$45,0)),IF($BG$1=TRUE,INDEX(Sheet2!$H$2:'Sheet2'!$H$45,MATCH(AW156,Sheet2!$G$2:'Sheet2'!$G$45,0)),0)))+IF($BC$1=TRUE,2,0)</f>
        <v>7</v>
      </c>
      <c r="S156" s="8">
        <f t="shared" ref="S156:S219" si="191">R156+3.5</f>
        <v>10.5</v>
      </c>
      <c r="T156" s="8">
        <f t="shared" ref="T156:T219" si="192">R156+6.5</f>
        <v>13.5</v>
      </c>
      <c r="U156" s="26">
        <f t="shared" ref="U156:U219" si="193">R156+9.5</f>
        <v>16.5</v>
      </c>
      <c r="V156" s="8">
        <f>AX156+IF($F156="범선",IF($BE$1=TRUE,INDEX(Sheet2!$H$2:'Sheet2'!$H$45,MATCH(AX156,Sheet2!$G$2:'Sheet2'!$G$45,0),0)),IF($BF$1=TRUE,INDEX(Sheet2!$I$2:'Sheet2'!$I$45,MATCH(AX156,Sheet2!$G$2:'Sheet2'!$G$45,0)),IF($BG$1=TRUE,INDEX(Sheet2!$H$2:'Sheet2'!$H$45,MATCH(AX156,Sheet2!$G$2:'Sheet2'!$G$45,0)),0)))+IF($BC$1=TRUE,2,0)</f>
        <v>11</v>
      </c>
      <c r="W156" s="8">
        <f t="shared" ref="W156:W219" si="194">V156+3.5</f>
        <v>14.5</v>
      </c>
      <c r="X156" s="8">
        <f t="shared" ref="X156:X219" si="195">V156+6.5</f>
        <v>17.5</v>
      </c>
      <c r="Y156" s="26">
        <f t="shared" ref="Y156:Y219" si="196">V156+9.5</f>
        <v>20.5</v>
      </c>
      <c r="Z156" s="8">
        <f>AY156+IF($F156="범선",IF($BE$1=TRUE,INDEX(Sheet2!$H$2:'Sheet2'!$H$45,MATCH(AY156,Sheet2!$G$2:'Sheet2'!$G$45,0),0)),IF($BF$1=TRUE,INDEX(Sheet2!$I$2:'Sheet2'!$I$45,MATCH(AY156,Sheet2!$G$2:'Sheet2'!$G$45,0)),IF($BG$1=TRUE,INDEX(Sheet2!$H$2:'Sheet2'!$H$45,MATCH(AY156,Sheet2!$G$2:'Sheet2'!$G$45,0)),0)))+IF($BC$1=TRUE,2,0)</f>
        <v>14</v>
      </c>
      <c r="AA156" s="8">
        <f t="shared" ref="AA156:AA219" si="197">Z156+3.5</f>
        <v>17.5</v>
      </c>
      <c r="AB156" s="8">
        <f t="shared" ref="AB156:AB219" si="198">Z156+6.5</f>
        <v>20.5</v>
      </c>
      <c r="AC156" s="26">
        <f t="shared" ref="AC156:AC219" si="199">Z156+9.5</f>
        <v>23.5</v>
      </c>
      <c r="AD156" s="8">
        <f>AZ156+IF($F156="범선",IF($BE$1=TRUE,INDEX(Sheet2!$H$2:'Sheet2'!$H$45,MATCH(AZ156,Sheet2!$G$2:'Sheet2'!$G$45,0),0)),IF($BF$1=TRUE,INDEX(Sheet2!$I$2:'Sheet2'!$I$45,MATCH(AZ156,Sheet2!$G$2:'Sheet2'!$G$45,0)),IF($BG$1=TRUE,INDEX(Sheet2!$H$2:'Sheet2'!$H$45,MATCH(AZ156,Sheet2!$G$2:'Sheet2'!$G$45,0)),0)))+IF($BC$1=TRUE,2,0)</f>
        <v>18</v>
      </c>
      <c r="AE156" s="8">
        <f t="shared" ref="AE156:AE219" si="200">AD156+3.5</f>
        <v>21.5</v>
      </c>
      <c r="AF156" s="8">
        <f t="shared" ref="AF156:AF219" si="201">AD156+6.5</f>
        <v>24.5</v>
      </c>
      <c r="AG156" s="26">
        <f t="shared" ref="AG156:AG219" si="202">AD156+9.5</f>
        <v>27.5</v>
      </c>
      <c r="AH156" s="8"/>
      <c r="AI156" s="6">
        <v>220</v>
      </c>
      <c r="AJ156" s="6">
        <v>270</v>
      </c>
      <c r="AK156" s="6">
        <v>11</v>
      </c>
      <c r="AL156" s="6">
        <v>10</v>
      </c>
      <c r="AM156" s="6">
        <v>42</v>
      </c>
      <c r="AN156" s="6">
        <v>135</v>
      </c>
      <c r="AO156" s="6">
        <v>65</v>
      </c>
      <c r="AP156" s="6">
        <v>104</v>
      </c>
      <c r="AQ156" s="6">
        <v>261</v>
      </c>
      <c r="AR156" s="6">
        <v>3</v>
      </c>
      <c r="AS156" s="6">
        <f t="shared" ref="AS156:AS219" si="203">AN156+AP156+AQ156</f>
        <v>500</v>
      </c>
      <c r="AT156" s="6">
        <f t="shared" ref="AT156:AT219" si="204">ROUNDDOWN(AS156*0.75,0)</f>
        <v>375</v>
      </c>
      <c r="AU156" s="6">
        <f t="shared" ref="AU156:AU219" si="205">ROUNDDOWN(AS156*1.25,0)</f>
        <v>625</v>
      </c>
      <c r="AV156" s="6">
        <f t="shared" ref="AV156:AV219" si="206">ROUNDDOWN(($AM156-5)/5,0)-ROUNDDOWN(IF($BA$1=TRUE,$AT156,$AU156)/100,0)+IF($BB$1=TRUE,1,0)+IF($BD$1=TRUE,6,0)</f>
        <v>4</v>
      </c>
      <c r="AW156" s="6">
        <f t="shared" ref="AW156:AW219" si="207">ROUNDDOWN(($AM156-5+3*$BA$5)/5,0)-ROUNDDOWN(IF($BA$1=TRUE,$AT156,$AU156)/100,0)+IF($BB$1=TRUE,1,0)+IF($BD$1=TRUE,6,0)</f>
        <v>5</v>
      </c>
      <c r="AX156" s="6">
        <f t="shared" ref="AX156:AX219" si="208">ROUNDDOWN(($AM156-5+20*1+2*$BA$5)/5,0)-ROUNDDOWN(IF($BA$1=TRUE,$AT156,$AU156)/100,0)+IF($BB$1=TRUE,1,0)+IF($BD$1=TRUE,6,0)</f>
        <v>9</v>
      </c>
      <c r="AY156" s="6">
        <f t="shared" ref="AY156:AY219" si="209">ROUNDDOWN(($AM156-5+20*2+1*$BA$5)/5,0)-ROUNDDOWN(IF($BA$1=TRUE,$AT156,$AU156)/100,0)+IF($BB$1=TRUE,1,0)+IF($BD$1=TRUE,6,0)</f>
        <v>12</v>
      </c>
      <c r="AZ156" s="6">
        <f t="shared" ref="AZ156:AZ219" si="210">ROUNDDOWN(($AM156-5+60)/5,0)-ROUNDDOWN(IF($BA$1=TRUE,$AT156,$AU156)/100,0)+IF($BB$1=TRUE,1,0)+IF($BD$1=TRUE,6,0)</f>
        <v>16</v>
      </c>
    </row>
    <row r="157" spans="1:52" s="6" customFormat="1" hidden="1">
      <c r="A157" s="35">
        <v>171</v>
      </c>
      <c r="B157" s="7" t="s">
        <v>340</v>
      </c>
      <c r="C157" s="23" t="s">
        <v>216</v>
      </c>
      <c r="D157" s="8" t="s">
        <v>43</v>
      </c>
      <c r="E157" s="8" t="s">
        <v>0</v>
      </c>
      <c r="F157" s="9" t="s">
        <v>69</v>
      </c>
      <c r="G157" s="26" t="s">
        <v>12</v>
      </c>
      <c r="H157" s="6">
        <f>ROUNDDOWN(AI157*1.05,0)+INDEX(Sheet2!$B$2:'Sheet2'!$B$5,MATCH(G157,Sheet2!$A$2:'Sheet2'!$A$5,0),0)+34*AR157-ROUNDUP(IF($BA$1=TRUE,AT157,AU157)/10,0)</f>
        <v>434</v>
      </c>
      <c r="I157" s="6">
        <f>ROUNDDOWN(AJ157*1.05,0)+INDEX(Sheet2!$B$2:'Sheet2'!$B$5,MATCH(G157,Sheet2!$A$2:'Sheet2'!$A$5,0),0)+34*AR157-ROUNDUP(IF($BA$1=TRUE,AT157,AU157)/10,0)</f>
        <v>481</v>
      </c>
      <c r="J157" s="45">
        <f t="shared" si="186"/>
        <v>915</v>
      </c>
      <c r="K157" s="41">
        <f>AU157-ROUNDDOWN(AP157/2,0)-ROUNDDOWN(MAX(AO157*1.2,AN157*0.5),0)+INDEX(Sheet2!$C$2:'Sheet2'!$C$5,MATCH(G157,Sheet2!$A$2:'Sheet2'!$A$5,0),0)</f>
        <v>737</v>
      </c>
      <c r="L157" s="23">
        <f t="shared" si="187"/>
        <v>363</v>
      </c>
      <c r="N157" s="27">
        <f>AV157+IF($F157="범선",IF($BE$1=TRUE,INDEX(Sheet2!$H$2:'Sheet2'!$H$45,MATCH(AV157,Sheet2!$G$2:'Sheet2'!$G$45,0),0)),IF($BF$1=TRUE,INDEX(Sheet2!$I$2:'Sheet2'!$I$45,MATCH(AV157,Sheet2!$G$2:'Sheet2'!$G$45,0)),IF($BG$1=TRUE,INDEX(Sheet2!$H$2:'Sheet2'!$H$45,MATCH(AV157,Sheet2!$G$2:'Sheet2'!$G$45,0)),0)))+IF($BC$1=TRUE,2,0)</f>
        <v>6</v>
      </c>
      <c r="O157" s="8">
        <f t="shared" si="188"/>
        <v>9</v>
      </c>
      <c r="P157" s="8">
        <f t="shared" si="189"/>
        <v>12</v>
      </c>
      <c r="Q157" s="26">
        <f t="shared" si="190"/>
        <v>15</v>
      </c>
      <c r="R157" s="8">
        <f>AW157+IF($F157="범선",IF($BE$1=TRUE,INDEX(Sheet2!$H$2:'Sheet2'!$H$45,MATCH(AW157,Sheet2!$G$2:'Sheet2'!$G$45,0),0)),IF($BF$1=TRUE,INDEX(Sheet2!$I$2:'Sheet2'!$I$45,MATCH(AW157,Sheet2!$G$2:'Sheet2'!$G$45,0)),IF($BG$1=TRUE,INDEX(Sheet2!$H$2:'Sheet2'!$H$45,MATCH(AW157,Sheet2!$G$2:'Sheet2'!$G$45,0)),0)))+IF($BC$1=TRUE,2,0)</f>
        <v>8</v>
      </c>
      <c r="S157" s="8">
        <f t="shared" si="191"/>
        <v>11.5</v>
      </c>
      <c r="T157" s="8">
        <f t="shared" si="192"/>
        <v>14.5</v>
      </c>
      <c r="U157" s="26">
        <f t="shared" si="193"/>
        <v>17.5</v>
      </c>
      <c r="V157" s="8">
        <f>AX157+IF($F157="범선",IF($BE$1=TRUE,INDEX(Sheet2!$H$2:'Sheet2'!$H$45,MATCH(AX157,Sheet2!$G$2:'Sheet2'!$G$45,0),0)),IF($BF$1=TRUE,INDEX(Sheet2!$I$2:'Sheet2'!$I$45,MATCH(AX157,Sheet2!$G$2:'Sheet2'!$G$45,0)),IF($BG$1=TRUE,INDEX(Sheet2!$H$2:'Sheet2'!$H$45,MATCH(AX157,Sheet2!$G$2:'Sheet2'!$G$45,0)),0)))+IF($BC$1=TRUE,2,0)</f>
        <v>11</v>
      </c>
      <c r="W157" s="8">
        <f t="shared" si="194"/>
        <v>14.5</v>
      </c>
      <c r="X157" s="8">
        <f t="shared" si="195"/>
        <v>17.5</v>
      </c>
      <c r="Y157" s="26">
        <f t="shared" si="196"/>
        <v>20.5</v>
      </c>
      <c r="Z157" s="8">
        <f>AY157+IF($F157="범선",IF($BE$1=TRUE,INDEX(Sheet2!$H$2:'Sheet2'!$H$45,MATCH(AY157,Sheet2!$G$2:'Sheet2'!$G$45,0),0)),IF($BF$1=TRUE,INDEX(Sheet2!$I$2:'Sheet2'!$I$45,MATCH(AY157,Sheet2!$G$2:'Sheet2'!$G$45,0)),IF($BG$1=TRUE,INDEX(Sheet2!$H$2:'Sheet2'!$H$45,MATCH(AY157,Sheet2!$G$2:'Sheet2'!$G$45,0)),0)))+IF($BC$1=TRUE,2,0)</f>
        <v>15</v>
      </c>
      <c r="AA157" s="8">
        <f t="shared" si="197"/>
        <v>18.5</v>
      </c>
      <c r="AB157" s="8">
        <f t="shared" si="198"/>
        <v>21.5</v>
      </c>
      <c r="AC157" s="26">
        <f t="shared" si="199"/>
        <v>24.5</v>
      </c>
      <c r="AD157" s="8">
        <f>AZ157+IF($F157="범선",IF($BE$1=TRUE,INDEX(Sheet2!$H$2:'Sheet2'!$H$45,MATCH(AZ157,Sheet2!$G$2:'Sheet2'!$G$45,0),0)),IF($BF$1=TRUE,INDEX(Sheet2!$I$2:'Sheet2'!$I$45,MATCH(AZ157,Sheet2!$G$2:'Sheet2'!$G$45,0)),IF($BG$1=TRUE,INDEX(Sheet2!$H$2:'Sheet2'!$H$45,MATCH(AZ157,Sheet2!$G$2:'Sheet2'!$G$45,0)),0)))+IF($BC$1=TRUE,2,0)</f>
        <v>18</v>
      </c>
      <c r="AE157" s="8">
        <f t="shared" si="200"/>
        <v>21.5</v>
      </c>
      <c r="AF157" s="8">
        <f t="shared" si="201"/>
        <v>24.5</v>
      </c>
      <c r="AG157" s="26">
        <f t="shared" si="202"/>
        <v>27.5</v>
      </c>
      <c r="AH157" s="8"/>
      <c r="AI157" s="6">
        <v>230</v>
      </c>
      <c r="AJ157" s="6">
        <v>275</v>
      </c>
      <c r="AK157" s="6">
        <v>11</v>
      </c>
      <c r="AL157" s="6">
        <v>10</v>
      </c>
      <c r="AM157" s="6">
        <v>49</v>
      </c>
      <c r="AN157" s="6">
        <v>135</v>
      </c>
      <c r="AO157" s="6">
        <v>60</v>
      </c>
      <c r="AP157" s="6">
        <v>104</v>
      </c>
      <c r="AQ157" s="6">
        <v>411</v>
      </c>
      <c r="AR157" s="6">
        <v>3</v>
      </c>
      <c r="AS157" s="6">
        <f t="shared" si="203"/>
        <v>650</v>
      </c>
      <c r="AT157" s="6">
        <f t="shared" si="204"/>
        <v>487</v>
      </c>
      <c r="AU157" s="6">
        <f t="shared" si="205"/>
        <v>812</v>
      </c>
      <c r="AV157" s="6">
        <f t="shared" si="206"/>
        <v>4</v>
      </c>
      <c r="AW157" s="6">
        <f t="shared" si="207"/>
        <v>6</v>
      </c>
      <c r="AX157" s="6">
        <f t="shared" si="208"/>
        <v>9</v>
      </c>
      <c r="AY157" s="6">
        <f t="shared" si="209"/>
        <v>13</v>
      </c>
      <c r="AZ157" s="6">
        <f t="shared" si="210"/>
        <v>16</v>
      </c>
    </row>
    <row r="158" spans="1:52" s="6" customFormat="1" hidden="1">
      <c r="A158" s="35">
        <v>172</v>
      </c>
      <c r="B158" s="7" t="s">
        <v>168</v>
      </c>
      <c r="C158" s="23" t="s">
        <v>216</v>
      </c>
      <c r="D158" s="8" t="s">
        <v>1</v>
      </c>
      <c r="E158" s="8" t="s">
        <v>0</v>
      </c>
      <c r="F158" s="9" t="s">
        <v>69</v>
      </c>
      <c r="G158" s="26" t="s">
        <v>10</v>
      </c>
      <c r="H158" s="6">
        <f>ROUNDDOWN(AI158*1.05,0)+INDEX(Sheet2!$B$2:'Sheet2'!$B$5,MATCH(G158,Sheet2!$A$2:'Sheet2'!$A$5,0),0)+34*AR158-ROUNDUP(IF($BA$1=TRUE,AT158,AU158)/10,0)</f>
        <v>459</v>
      </c>
      <c r="I158" s="6">
        <f>ROUNDDOWN(AJ158*1.05,0)+INDEX(Sheet2!$B$2:'Sheet2'!$B$5,MATCH(G158,Sheet2!$A$2:'Sheet2'!$A$5,0),0)+34*AR158-ROUNDUP(IF($BA$1=TRUE,AT158,AU158)/10,0)</f>
        <v>575</v>
      </c>
      <c r="J158" s="45">
        <f t="shared" si="186"/>
        <v>1034</v>
      </c>
      <c r="K158" s="41">
        <f>AU158-ROUNDDOWN(AP158/2,0)-ROUNDDOWN(MAX(AO158*1.2,AN158*0.5),0)+INDEX(Sheet2!$C$2:'Sheet2'!$C$5,MATCH(G158,Sheet2!$A$2:'Sheet2'!$A$5,0),0)</f>
        <v>647</v>
      </c>
      <c r="L158" s="23">
        <f t="shared" si="187"/>
        <v>296</v>
      </c>
      <c r="N158" s="27">
        <f>AV158+IF($F158="범선",IF($BE$1=TRUE,INDEX(Sheet2!$H$2:'Sheet2'!$H$45,MATCH(AV158,Sheet2!$G$2:'Sheet2'!$G$45,0),0)),IF($BF$1=TRUE,INDEX(Sheet2!$I$2:'Sheet2'!$I$45,MATCH(AV158,Sheet2!$G$2:'Sheet2'!$G$45,0)),IF($BG$1=TRUE,INDEX(Sheet2!$H$2:'Sheet2'!$H$45,MATCH(AV158,Sheet2!$G$2:'Sheet2'!$G$45,0)),0)))+IF($BC$1=TRUE,2,0)</f>
        <v>5</v>
      </c>
      <c r="O158" s="8">
        <f t="shared" si="188"/>
        <v>8</v>
      </c>
      <c r="P158" s="8">
        <f t="shared" si="189"/>
        <v>11</v>
      </c>
      <c r="Q158" s="26">
        <f t="shared" si="190"/>
        <v>14</v>
      </c>
      <c r="R158" s="8">
        <f>AW158+IF($F158="범선",IF($BE$1=TRUE,INDEX(Sheet2!$H$2:'Sheet2'!$H$45,MATCH(AW158,Sheet2!$G$2:'Sheet2'!$G$45,0),0)),IF($BF$1=TRUE,INDEX(Sheet2!$I$2:'Sheet2'!$I$45,MATCH(AW158,Sheet2!$G$2:'Sheet2'!$G$45,0)),IF($BG$1=TRUE,INDEX(Sheet2!$H$2:'Sheet2'!$H$45,MATCH(AW158,Sheet2!$G$2:'Sheet2'!$G$45,0)),0)))+IF($BC$1=TRUE,2,0)</f>
        <v>6</v>
      </c>
      <c r="S158" s="8">
        <f t="shared" si="191"/>
        <v>9.5</v>
      </c>
      <c r="T158" s="8">
        <f t="shared" si="192"/>
        <v>12.5</v>
      </c>
      <c r="U158" s="26">
        <f t="shared" si="193"/>
        <v>15.5</v>
      </c>
      <c r="V158" s="8">
        <f>AX158+IF($F158="범선",IF($BE$1=TRUE,INDEX(Sheet2!$H$2:'Sheet2'!$H$45,MATCH(AX158,Sheet2!$G$2:'Sheet2'!$G$45,0),0)),IF($BF$1=TRUE,INDEX(Sheet2!$I$2:'Sheet2'!$I$45,MATCH(AX158,Sheet2!$G$2:'Sheet2'!$G$45,0)),IF($BG$1=TRUE,INDEX(Sheet2!$H$2:'Sheet2'!$H$45,MATCH(AX158,Sheet2!$G$2:'Sheet2'!$G$45,0)),0)))+IF($BC$1=TRUE,2,0)</f>
        <v>10</v>
      </c>
      <c r="W158" s="8">
        <f t="shared" si="194"/>
        <v>13.5</v>
      </c>
      <c r="X158" s="8">
        <f t="shared" si="195"/>
        <v>16.5</v>
      </c>
      <c r="Y158" s="26">
        <f t="shared" si="196"/>
        <v>19.5</v>
      </c>
      <c r="Z158" s="8">
        <f>AY158+IF($F158="범선",IF($BE$1=TRUE,INDEX(Sheet2!$H$2:'Sheet2'!$H$45,MATCH(AY158,Sheet2!$G$2:'Sheet2'!$G$45,0),0)),IF($BF$1=TRUE,INDEX(Sheet2!$I$2:'Sheet2'!$I$45,MATCH(AY158,Sheet2!$G$2:'Sheet2'!$G$45,0)),IF($BG$1=TRUE,INDEX(Sheet2!$H$2:'Sheet2'!$H$45,MATCH(AY158,Sheet2!$G$2:'Sheet2'!$G$45,0)),0)))+IF($BC$1=TRUE,2,0)</f>
        <v>13</v>
      </c>
      <c r="AA158" s="8">
        <f t="shared" si="197"/>
        <v>16.5</v>
      </c>
      <c r="AB158" s="8">
        <f t="shared" si="198"/>
        <v>19.5</v>
      </c>
      <c r="AC158" s="26">
        <f t="shared" si="199"/>
        <v>22.5</v>
      </c>
      <c r="AD158" s="8">
        <f>AZ158+IF($F158="범선",IF($BE$1=TRUE,INDEX(Sheet2!$H$2:'Sheet2'!$H$45,MATCH(AZ158,Sheet2!$G$2:'Sheet2'!$G$45,0),0)),IF($BF$1=TRUE,INDEX(Sheet2!$I$2:'Sheet2'!$I$45,MATCH(AZ158,Sheet2!$G$2:'Sheet2'!$G$45,0)),IF($BG$1=TRUE,INDEX(Sheet2!$H$2:'Sheet2'!$H$45,MATCH(AZ158,Sheet2!$G$2:'Sheet2'!$G$45,0)),0)))+IF($BC$1=TRUE,2,0)</f>
        <v>17</v>
      </c>
      <c r="AE158" s="8">
        <f t="shared" si="200"/>
        <v>20.5</v>
      </c>
      <c r="AF158" s="8">
        <f t="shared" si="201"/>
        <v>23.5</v>
      </c>
      <c r="AG158" s="26">
        <f t="shared" si="202"/>
        <v>26.5</v>
      </c>
      <c r="AH158" s="8"/>
      <c r="AI158" s="6">
        <v>250</v>
      </c>
      <c r="AJ158" s="6">
        <v>360</v>
      </c>
      <c r="AK158" s="6">
        <v>9</v>
      </c>
      <c r="AL158" s="6">
        <v>12</v>
      </c>
      <c r="AM158" s="6">
        <v>41</v>
      </c>
      <c r="AN158" s="6">
        <v>135</v>
      </c>
      <c r="AO158" s="6">
        <v>85</v>
      </c>
      <c r="AP158" s="6">
        <v>105</v>
      </c>
      <c r="AQ158" s="6">
        <v>360</v>
      </c>
      <c r="AR158" s="6">
        <v>3</v>
      </c>
      <c r="AS158" s="6">
        <f t="shared" si="203"/>
        <v>600</v>
      </c>
      <c r="AT158" s="6">
        <f t="shared" si="204"/>
        <v>450</v>
      </c>
      <c r="AU158" s="6">
        <f t="shared" si="205"/>
        <v>750</v>
      </c>
      <c r="AV158" s="6">
        <f t="shared" si="206"/>
        <v>3</v>
      </c>
      <c r="AW158" s="6">
        <f t="shared" si="207"/>
        <v>4</v>
      </c>
      <c r="AX158" s="6">
        <f t="shared" si="208"/>
        <v>8</v>
      </c>
      <c r="AY158" s="6">
        <f t="shared" si="209"/>
        <v>11</v>
      </c>
      <c r="AZ158" s="6">
        <f t="shared" si="210"/>
        <v>15</v>
      </c>
    </row>
    <row r="159" spans="1:52" s="6" customFormat="1" hidden="1">
      <c r="A159" s="35">
        <v>173</v>
      </c>
      <c r="B159" s="7" t="s">
        <v>206</v>
      </c>
      <c r="C159" s="23" t="s">
        <v>216</v>
      </c>
      <c r="D159" s="8" t="s">
        <v>1</v>
      </c>
      <c r="E159" s="8" t="s">
        <v>71</v>
      </c>
      <c r="F159" s="9" t="s">
        <v>69</v>
      </c>
      <c r="G159" s="26" t="s">
        <v>12</v>
      </c>
      <c r="H159" s="6">
        <f>ROUNDDOWN(AI159*1.05,0)+INDEX(Sheet2!$B$2:'Sheet2'!$B$5,MATCH(G159,Sheet2!$A$2:'Sheet2'!$A$5,0),0)+34*AR159-ROUNDUP(IF($BA$1=TRUE,AT159,AU159)/10,0)</f>
        <v>428</v>
      </c>
      <c r="I159" s="6">
        <f>ROUNDDOWN(AJ159*1.05,0)+INDEX(Sheet2!$B$2:'Sheet2'!$B$5,MATCH(G159,Sheet2!$A$2:'Sheet2'!$A$5,0),0)+34*AR159-ROUNDUP(IF($BA$1=TRUE,AT159,AU159)/10,0)</f>
        <v>480</v>
      </c>
      <c r="J159" s="45">
        <f t="shared" si="186"/>
        <v>908</v>
      </c>
      <c r="K159" s="41">
        <f>AU159-ROUNDDOWN(AP159/2,0)-ROUNDDOWN(MAX(AO159*1.2,AN159*0.5),0)+INDEX(Sheet2!$C$2:'Sheet2'!$C$5,MATCH(G159,Sheet2!$A$2:'Sheet2'!$A$5,0),0)</f>
        <v>637</v>
      </c>
      <c r="L159" s="23">
        <f t="shared" si="187"/>
        <v>288</v>
      </c>
      <c r="N159" s="27">
        <f>AV159+IF($F159="범선",IF($BE$1=TRUE,INDEX(Sheet2!$H$2:'Sheet2'!$H$45,MATCH(AV159,Sheet2!$G$2:'Sheet2'!$G$45,0),0)),IF($BF$1=TRUE,INDEX(Sheet2!$I$2:'Sheet2'!$I$45,MATCH(AV159,Sheet2!$G$2:'Sheet2'!$G$45,0)),IF($BG$1=TRUE,INDEX(Sheet2!$H$2:'Sheet2'!$H$45,MATCH(AV159,Sheet2!$G$2:'Sheet2'!$G$45,0)),0)))+IF($BC$1=TRUE,2,0)</f>
        <v>5</v>
      </c>
      <c r="O159" s="8">
        <f t="shared" si="188"/>
        <v>8</v>
      </c>
      <c r="P159" s="8">
        <f t="shared" si="189"/>
        <v>11</v>
      </c>
      <c r="Q159" s="26">
        <f t="shared" si="190"/>
        <v>14</v>
      </c>
      <c r="R159" s="8">
        <f>AW159+IF($F159="범선",IF($BE$1=TRUE,INDEX(Sheet2!$H$2:'Sheet2'!$H$45,MATCH(AW159,Sheet2!$G$2:'Sheet2'!$G$45,0),0)),IF($BF$1=TRUE,INDEX(Sheet2!$I$2:'Sheet2'!$I$45,MATCH(AW159,Sheet2!$G$2:'Sheet2'!$G$45,0)),IF($BG$1=TRUE,INDEX(Sheet2!$H$2:'Sheet2'!$H$45,MATCH(AW159,Sheet2!$G$2:'Sheet2'!$G$45,0)),0)))+IF($BC$1=TRUE,2,0)</f>
        <v>6</v>
      </c>
      <c r="S159" s="8">
        <f t="shared" si="191"/>
        <v>9.5</v>
      </c>
      <c r="T159" s="8">
        <f t="shared" si="192"/>
        <v>12.5</v>
      </c>
      <c r="U159" s="26">
        <f t="shared" si="193"/>
        <v>15.5</v>
      </c>
      <c r="V159" s="8">
        <f>AX159+IF($F159="범선",IF($BE$1=TRUE,INDEX(Sheet2!$H$2:'Sheet2'!$H$45,MATCH(AX159,Sheet2!$G$2:'Sheet2'!$G$45,0),0)),IF($BF$1=TRUE,INDEX(Sheet2!$I$2:'Sheet2'!$I$45,MATCH(AX159,Sheet2!$G$2:'Sheet2'!$G$45,0)),IF($BG$1=TRUE,INDEX(Sheet2!$H$2:'Sheet2'!$H$45,MATCH(AX159,Sheet2!$G$2:'Sheet2'!$G$45,0)),0)))+IF($BC$1=TRUE,2,0)</f>
        <v>10</v>
      </c>
      <c r="W159" s="8">
        <f t="shared" si="194"/>
        <v>13.5</v>
      </c>
      <c r="X159" s="8">
        <f t="shared" si="195"/>
        <v>16.5</v>
      </c>
      <c r="Y159" s="26">
        <f t="shared" si="196"/>
        <v>19.5</v>
      </c>
      <c r="Z159" s="8">
        <f>AY159+IF($F159="범선",IF($BE$1=TRUE,INDEX(Sheet2!$H$2:'Sheet2'!$H$45,MATCH(AY159,Sheet2!$G$2:'Sheet2'!$G$45,0),0)),IF($BF$1=TRUE,INDEX(Sheet2!$I$2:'Sheet2'!$I$45,MATCH(AY159,Sheet2!$G$2:'Sheet2'!$G$45,0)),IF($BG$1=TRUE,INDEX(Sheet2!$H$2:'Sheet2'!$H$45,MATCH(AY159,Sheet2!$G$2:'Sheet2'!$G$45,0)),0)))+IF($BC$1=TRUE,2,0)</f>
        <v>13</v>
      </c>
      <c r="AA159" s="8">
        <f t="shared" si="197"/>
        <v>16.5</v>
      </c>
      <c r="AB159" s="8">
        <f t="shared" si="198"/>
        <v>19.5</v>
      </c>
      <c r="AC159" s="26">
        <f t="shared" si="199"/>
        <v>22.5</v>
      </c>
      <c r="AD159" s="8">
        <f>AZ159+IF($F159="범선",IF($BE$1=TRUE,INDEX(Sheet2!$H$2:'Sheet2'!$H$45,MATCH(AZ159,Sheet2!$G$2:'Sheet2'!$G$45,0),0)),IF($BF$1=TRUE,INDEX(Sheet2!$I$2:'Sheet2'!$I$45,MATCH(AZ159,Sheet2!$G$2:'Sheet2'!$G$45,0)),IF($BG$1=TRUE,INDEX(Sheet2!$H$2:'Sheet2'!$H$45,MATCH(AZ159,Sheet2!$G$2:'Sheet2'!$G$45,0)),0)))+IF($BC$1=TRUE,2,0)</f>
        <v>17</v>
      </c>
      <c r="AE159" s="8">
        <f t="shared" si="200"/>
        <v>20.5</v>
      </c>
      <c r="AF159" s="8">
        <f t="shared" si="201"/>
        <v>23.5</v>
      </c>
      <c r="AG159" s="26">
        <f t="shared" si="202"/>
        <v>26.5</v>
      </c>
      <c r="AH159" s="8"/>
      <c r="AI159" s="6">
        <v>220</v>
      </c>
      <c r="AJ159" s="6">
        <v>270</v>
      </c>
      <c r="AK159" s="6">
        <v>9</v>
      </c>
      <c r="AL159" s="6">
        <v>14</v>
      </c>
      <c r="AM159" s="6">
        <v>42</v>
      </c>
      <c r="AN159" s="6">
        <v>150</v>
      </c>
      <c r="AO159" s="6">
        <v>85</v>
      </c>
      <c r="AP159" s="6">
        <v>120</v>
      </c>
      <c r="AQ159" s="6">
        <v>330</v>
      </c>
      <c r="AR159" s="6">
        <v>3</v>
      </c>
      <c r="AS159" s="6">
        <f t="shared" si="203"/>
        <v>600</v>
      </c>
      <c r="AT159" s="6">
        <f t="shared" si="204"/>
        <v>450</v>
      </c>
      <c r="AU159" s="6">
        <f t="shared" si="205"/>
        <v>750</v>
      </c>
      <c r="AV159" s="6">
        <f t="shared" si="206"/>
        <v>3</v>
      </c>
      <c r="AW159" s="6">
        <f t="shared" si="207"/>
        <v>4</v>
      </c>
      <c r="AX159" s="6">
        <f t="shared" si="208"/>
        <v>8</v>
      </c>
      <c r="AY159" s="6">
        <f t="shared" si="209"/>
        <v>11</v>
      </c>
      <c r="AZ159" s="6">
        <f t="shared" si="210"/>
        <v>15</v>
      </c>
    </row>
    <row r="160" spans="1:52" s="6" customFormat="1" hidden="1">
      <c r="A160" s="35">
        <v>174</v>
      </c>
      <c r="B160" s="7" t="s">
        <v>56</v>
      </c>
      <c r="C160" s="23" t="s">
        <v>216</v>
      </c>
      <c r="D160" s="8" t="s">
        <v>1</v>
      </c>
      <c r="E160" s="8" t="s">
        <v>117</v>
      </c>
      <c r="F160" s="9" t="s">
        <v>69</v>
      </c>
      <c r="G160" s="26" t="s">
        <v>8</v>
      </c>
      <c r="H160" s="6">
        <f>ROUNDDOWN(AI160*1.05,0)+INDEX(Sheet2!$B$2:'Sheet2'!$B$5,MATCH(G160,Sheet2!$A$2:'Sheet2'!$A$5,0),0)+34*AR160-ROUNDUP(IF($BA$1=TRUE,AT160,AU160)/10,0)</f>
        <v>456</v>
      </c>
      <c r="I160" s="6">
        <f>ROUNDDOWN(AJ160*1.05,0)+INDEX(Sheet2!$B$2:'Sheet2'!$B$5,MATCH(G160,Sheet2!$A$2:'Sheet2'!$A$5,0),0)+34*AR160-ROUNDUP(IF($BA$1=TRUE,AT160,AU160)/10,0)</f>
        <v>556</v>
      </c>
      <c r="J160" s="45">
        <f t="shared" si="186"/>
        <v>1012</v>
      </c>
      <c r="K160" s="41">
        <f>AU160-ROUNDDOWN(AP160/2,0)-ROUNDDOWN(MAX(AO160*1.2,AN160*0.5),0)+INDEX(Sheet2!$C$2:'Sheet2'!$C$5,MATCH(G160,Sheet2!$A$2:'Sheet2'!$A$5,0),0)</f>
        <v>770</v>
      </c>
      <c r="L160" s="23">
        <f t="shared" si="187"/>
        <v>371</v>
      </c>
      <c r="N160" s="27">
        <f>AV160+IF($F160="범선",IF($BE$1=TRUE,INDEX(Sheet2!$H$2:'Sheet2'!$H$45,MATCH(AV160,Sheet2!$G$2:'Sheet2'!$G$45,0),0)),IF($BF$1=TRUE,INDEX(Sheet2!$I$2:'Sheet2'!$I$45,MATCH(AV160,Sheet2!$G$2:'Sheet2'!$G$45,0)),IF($BG$1=TRUE,INDEX(Sheet2!$H$2:'Sheet2'!$H$45,MATCH(AV160,Sheet2!$G$2:'Sheet2'!$G$45,0)),0)))+IF($BC$1=TRUE,2,0)</f>
        <v>4</v>
      </c>
      <c r="O160" s="8">
        <f t="shared" si="188"/>
        <v>7</v>
      </c>
      <c r="P160" s="8">
        <f t="shared" si="189"/>
        <v>10</v>
      </c>
      <c r="Q160" s="26">
        <f t="shared" si="190"/>
        <v>13</v>
      </c>
      <c r="R160" s="8">
        <f>AW160+IF($F160="범선",IF($BE$1=TRUE,INDEX(Sheet2!$H$2:'Sheet2'!$H$45,MATCH(AW160,Sheet2!$G$2:'Sheet2'!$G$45,0),0)),IF($BF$1=TRUE,INDEX(Sheet2!$I$2:'Sheet2'!$I$45,MATCH(AW160,Sheet2!$G$2:'Sheet2'!$G$45,0)),IF($BG$1=TRUE,INDEX(Sheet2!$H$2:'Sheet2'!$H$45,MATCH(AW160,Sheet2!$G$2:'Sheet2'!$G$45,0)),0)))+IF($BC$1=TRUE,2,0)</f>
        <v>5</v>
      </c>
      <c r="S160" s="8">
        <f t="shared" si="191"/>
        <v>8.5</v>
      </c>
      <c r="T160" s="8">
        <f t="shared" si="192"/>
        <v>11.5</v>
      </c>
      <c r="U160" s="26">
        <f t="shared" si="193"/>
        <v>14.5</v>
      </c>
      <c r="V160" s="8">
        <f>AX160+IF($F160="범선",IF($BE$1=TRUE,INDEX(Sheet2!$H$2:'Sheet2'!$H$45,MATCH(AX160,Sheet2!$G$2:'Sheet2'!$G$45,0),0)),IF($BF$1=TRUE,INDEX(Sheet2!$I$2:'Sheet2'!$I$45,MATCH(AX160,Sheet2!$G$2:'Sheet2'!$G$45,0)),IF($BG$1=TRUE,INDEX(Sheet2!$H$2:'Sheet2'!$H$45,MATCH(AX160,Sheet2!$G$2:'Sheet2'!$G$45,0)),0)))+IF($BC$1=TRUE,2,0)</f>
        <v>9</v>
      </c>
      <c r="W160" s="8">
        <f t="shared" si="194"/>
        <v>12.5</v>
      </c>
      <c r="X160" s="8">
        <f t="shared" si="195"/>
        <v>15.5</v>
      </c>
      <c r="Y160" s="26">
        <f t="shared" si="196"/>
        <v>18.5</v>
      </c>
      <c r="Z160" s="8">
        <f>AY160+IF($F160="범선",IF($BE$1=TRUE,INDEX(Sheet2!$H$2:'Sheet2'!$H$45,MATCH(AY160,Sheet2!$G$2:'Sheet2'!$G$45,0),0)),IF($BF$1=TRUE,INDEX(Sheet2!$I$2:'Sheet2'!$I$45,MATCH(AY160,Sheet2!$G$2:'Sheet2'!$G$45,0)),IF($BG$1=TRUE,INDEX(Sheet2!$H$2:'Sheet2'!$H$45,MATCH(AY160,Sheet2!$G$2:'Sheet2'!$G$45,0)),0)))+IF($BC$1=TRUE,2,0)</f>
        <v>12</v>
      </c>
      <c r="AA160" s="8">
        <f t="shared" si="197"/>
        <v>15.5</v>
      </c>
      <c r="AB160" s="8">
        <f t="shared" si="198"/>
        <v>18.5</v>
      </c>
      <c r="AC160" s="26">
        <f t="shared" si="199"/>
        <v>21.5</v>
      </c>
      <c r="AD160" s="8">
        <f>AZ160+IF($F160="범선",IF($BE$1=TRUE,INDEX(Sheet2!$H$2:'Sheet2'!$H$45,MATCH(AZ160,Sheet2!$G$2:'Sheet2'!$G$45,0),0)),IF($BF$1=TRUE,INDEX(Sheet2!$I$2:'Sheet2'!$I$45,MATCH(AZ160,Sheet2!$G$2:'Sheet2'!$G$45,0)),IF($BG$1=TRUE,INDEX(Sheet2!$H$2:'Sheet2'!$H$45,MATCH(AZ160,Sheet2!$G$2:'Sheet2'!$G$45,0)),0)))+IF($BC$1=TRUE,2,0)</f>
        <v>16</v>
      </c>
      <c r="AE160" s="8">
        <f t="shared" si="200"/>
        <v>19.5</v>
      </c>
      <c r="AF160" s="8">
        <f t="shared" si="201"/>
        <v>22.5</v>
      </c>
      <c r="AG160" s="26">
        <f t="shared" si="202"/>
        <v>25.5</v>
      </c>
      <c r="AH160" s="8"/>
      <c r="AI160" s="6">
        <v>245</v>
      </c>
      <c r="AJ160" s="6">
        <v>340</v>
      </c>
      <c r="AK160" s="6">
        <v>10</v>
      </c>
      <c r="AL160" s="6">
        <v>12</v>
      </c>
      <c r="AM160" s="6">
        <v>41</v>
      </c>
      <c r="AN160" s="6">
        <v>135</v>
      </c>
      <c r="AO160" s="6">
        <v>85</v>
      </c>
      <c r="AP160" s="6">
        <v>105</v>
      </c>
      <c r="AQ160" s="6">
        <v>460</v>
      </c>
      <c r="AR160" s="6">
        <v>3</v>
      </c>
      <c r="AS160" s="6">
        <f t="shared" si="203"/>
        <v>700</v>
      </c>
      <c r="AT160" s="6">
        <f t="shared" si="204"/>
        <v>525</v>
      </c>
      <c r="AU160" s="6">
        <f t="shared" si="205"/>
        <v>875</v>
      </c>
      <c r="AV160" s="6">
        <f t="shared" si="206"/>
        <v>2</v>
      </c>
      <c r="AW160" s="6">
        <f t="shared" si="207"/>
        <v>3</v>
      </c>
      <c r="AX160" s="6">
        <f t="shared" si="208"/>
        <v>7</v>
      </c>
      <c r="AY160" s="6">
        <f t="shared" si="209"/>
        <v>10</v>
      </c>
      <c r="AZ160" s="6">
        <f t="shared" si="210"/>
        <v>14</v>
      </c>
    </row>
    <row r="161" spans="1:52" s="6" customFormat="1" hidden="1">
      <c r="A161" s="35">
        <v>175</v>
      </c>
      <c r="B161" s="7" t="s">
        <v>148</v>
      </c>
      <c r="C161" s="23" t="s">
        <v>147</v>
      </c>
      <c r="D161" s="8" t="s">
        <v>1</v>
      </c>
      <c r="E161" s="8" t="s">
        <v>71</v>
      </c>
      <c r="F161" s="9" t="s">
        <v>69</v>
      </c>
      <c r="G161" s="26" t="s">
        <v>8</v>
      </c>
      <c r="H161" s="6">
        <f>ROUNDDOWN(AI161*1.05,0)+INDEX(Sheet2!$B$2:'Sheet2'!$B$5,MATCH(G161,Sheet2!$A$2:'Sheet2'!$A$5,0),0)+34*AR161-ROUNDUP(IF($BA$1=TRUE,AT161,AU161)/10,0)</f>
        <v>474</v>
      </c>
      <c r="I161" s="6">
        <f>ROUNDDOWN(AJ161*1.05,0)+INDEX(Sheet2!$B$2:'Sheet2'!$B$5,MATCH(G161,Sheet2!$A$2:'Sheet2'!$A$5,0),0)+34*AR161-ROUNDUP(IF($BA$1=TRUE,AT161,AU161)/10,0)</f>
        <v>526</v>
      </c>
      <c r="J161" s="45">
        <f t="shared" si="186"/>
        <v>1000</v>
      </c>
      <c r="K161" s="41">
        <f>AU161-ROUNDDOWN(AP161/2,0)-ROUNDDOWN(MAX(AO161*1.2,AN161*0.5),0)+INDEX(Sheet2!$C$2:'Sheet2'!$C$5,MATCH(G161,Sheet2!$A$2:'Sheet2'!$A$5,0),0)</f>
        <v>819</v>
      </c>
      <c r="L161" s="23">
        <f t="shared" si="187"/>
        <v>435</v>
      </c>
      <c r="N161" s="27">
        <f>AV161+IF($F161="범선",IF($BE$1=TRUE,INDEX(Sheet2!$H$2:'Sheet2'!$H$45,MATCH(AV161,Sheet2!$G$2:'Sheet2'!$G$45,0),0)),IF($BF$1=TRUE,INDEX(Sheet2!$I$2:'Sheet2'!$I$45,MATCH(AV161,Sheet2!$G$2:'Sheet2'!$G$45,0)),IF($BG$1=TRUE,INDEX(Sheet2!$H$2:'Sheet2'!$H$45,MATCH(AV161,Sheet2!$G$2:'Sheet2'!$G$45,0)),0)))+IF($BC$1=TRUE,2,0)</f>
        <v>4</v>
      </c>
      <c r="O161" s="8">
        <f t="shared" si="188"/>
        <v>7</v>
      </c>
      <c r="P161" s="8">
        <f t="shared" si="189"/>
        <v>10</v>
      </c>
      <c r="Q161" s="26">
        <f t="shared" si="190"/>
        <v>13</v>
      </c>
      <c r="R161" s="8">
        <f>AW161+IF($F161="범선",IF($BE$1=TRUE,INDEX(Sheet2!$H$2:'Sheet2'!$H$45,MATCH(AW161,Sheet2!$G$2:'Sheet2'!$G$45,0),0)),IF($BF$1=TRUE,INDEX(Sheet2!$I$2:'Sheet2'!$I$45,MATCH(AW161,Sheet2!$G$2:'Sheet2'!$G$45,0)),IF($BG$1=TRUE,INDEX(Sheet2!$H$2:'Sheet2'!$H$45,MATCH(AW161,Sheet2!$G$2:'Sheet2'!$G$45,0)),0)))+IF($BC$1=TRUE,2,0)</f>
        <v>5</v>
      </c>
      <c r="S161" s="8">
        <f t="shared" si="191"/>
        <v>8.5</v>
      </c>
      <c r="T161" s="8">
        <f t="shared" si="192"/>
        <v>11.5</v>
      </c>
      <c r="U161" s="26">
        <f t="shared" si="193"/>
        <v>14.5</v>
      </c>
      <c r="V161" s="8">
        <f>AX161+IF($F161="범선",IF($BE$1=TRUE,INDEX(Sheet2!$H$2:'Sheet2'!$H$45,MATCH(AX161,Sheet2!$G$2:'Sheet2'!$G$45,0),0)),IF($BF$1=TRUE,INDEX(Sheet2!$I$2:'Sheet2'!$I$45,MATCH(AX161,Sheet2!$G$2:'Sheet2'!$G$45,0)),IF($BG$1=TRUE,INDEX(Sheet2!$H$2:'Sheet2'!$H$45,MATCH(AX161,Sheet2!$G$2:'Sheet2'!$G$45,0)),0)))+IF($BC$1=TRUE,2,0)</f>
        <v>8</v>
      </c>
      <c r="W161" s="8">
        <f t="shared" si="194"/>
        <v>11.5</v>
      </c>
      <c r="X161" s="8">
        <f t="shared" si="195"/>
        <v>14.5</v>
      </c>
      <c r="Y161" s="26">
        <f t="shared" si="196"/>
        <v>17.5</v>
      </c>
      <c r="Z161" s="8">
        <f>AY161+IF($F161="범선",IF($BE$1=TRUE,INDEX(Sheet2!$H$2:'Sheet2'!$H$45,MATCH(AY161,Sheet2!$G$2:'Sheet2'!$G$45,0),0)),IF($BF$1=TRUE,INDEX(Sheet2!$I$2:'Sheet2'!$I$45,MATCH(AY161,Sheet2!$G$2:'Sheet2'!$G$45,0)),IF($BG$1=TRUE,INDEX(Sheet2!$H$2:'Sheet2'!$H$45,MATCH(AY161,Sheet2!$G$2:'Sheet2'!$G$45,0)),0)))+IF($BC$1=TRUE,2,0)</f>
        <v>12</v>
      </c>
      <c r="AA161" s="8">
        <f t="shared" si="197"/>
        <v>15.5</v>
      </c>
      <c r="AB161" s="8">
        <f t="shared" si="198"/>
        <v>18.5</v>
      </c>
      <c r="AC161" s="26">
        <f t="shared" si="199"/>
        <v>21.5</v>
      </c>
      <c r="AD161" s="8">
        <f>AZ161+IF($F161="범선",IF($BE$1=TRUE,INDEX(Sheet2!$H$2:'Sheet2'!$H$45,MATCH(AZ161,Sheet2!$G$2:'Sheet2'!$G$45,0),0)),IF($BF$1=TRUE,INDEX(Sheet2!$I$2:'Sheet2'!$I$45,MATCH(AZ161,Sheet2!$G$2:'Sheet2'!$G$45,0)),IF($BG$1=TRUE,INDEX(Sheet2!$H$2:'Sheet2'!$H$45,MATCH(AZ161,Sheet2!$G$2:'Sheet2'!$G$45,0)),0)))+IF($BC$1=TRUE,2,0)</f>
        <v>16</v>
      </c>
      <c r="AE161" s="8">
        <f t="shared" si="200"/>
        <v>19.5</v>
      </c>
      <c r="AF161" s="8">
        <f t="shared" si="201"/>
        <v>22.5</v>
      </c>
      <c r="AG161" s="26">
        <f t="shared" si="202"/>
        <v>25.5</v>
      </c>
      <c r="AH161" s="8"/>
      <c r="AI161" s="6">
        <v>260</v>
      </c>
      <c r="AJ161" s="6">
        <v>310</v>
      </c>
      <c r="AK161" s="6">
        <v>12</v>
      </c>
      <c r="AL161" s="6">
        <v>15</v>
      </c>
      <c r="AM161" s="6">
        <v>40</v>
      </c>
      <c r="AN161" s="6">
        <v>98</v>
      </c>
      <c r="AO161" s="6">
        <v>34</v>
      </c>
      <c r="AP161" s="6">
        <v>36</v>
      </c>
      <c r="AQ161" s="6">
        <v>536</v>
      </c>
      <c r="AR161" s="6">
        <v>3</v>
      </c>
      <c r="AS161" s="6">
        <f t="shared" si="203"/>
        <v>670</v>
      </c>
      <c r="AT161" s="6">
        <f t="shared" si="204"/>
        <v>502</v>
      </c>
      <c r="AU161" s="6">
        <f t="shared" si="205"/>
        <v>837</v>
      </c>
      <c r="AV161" s="6">
        <f t="shared" si="206"/>
        <v>2</v>
      </c>
      <c r="AW161" s="6">
        <f t="shared" si="207"/>
        <v>3</v>
      </c>
      <c r="AX161" s="6">
        <f t="shared" si="208"/>
        <v>6</v>
      </c>
      <c r="AY161" s="6">
        <f t="shared" si="209"/>
        <v>10</v>
      </c>
      <c r="AZ161" s="6">
        <f t="shared" si="210"/>
        <v>14</v>
      </c>
    </row>
    <row r="162" spans="1:52" s="6" customFormat="1" hidden="1">
      <c r="A162" s="35">
        <v>176</v>
      </c>
      <c r="B162" s="7" t="s">
        <v>85</v>
      </c>
      <c r="C162" s="23" t="s">
        <v>147</v>
      </c>
      <c r="D162" s="8" t="s">
        <v>1</v>
      </c>
      <c r="E162" s="8" t="s">
        <v>78</v>
      </c>
      <c r="F162" s="9" t="s">
        <v>69</v>
      </c>
      <c r="G162" s="26" t="s">
        <v>8</v>
      </c>
      <c r="H162" s="6">
        <f>ROUNDDOWN(AI162*1.05,0)+INDEX(Sheet2!$B$2:'Sheet2'!$B$5,MATCH(G162,Sheet2!$A$2:'Sheet2'!$A$5,0),0)+34*AR162-ROUNDUP(IF($BA$1=TRUE,AT162,AU162)/10,0)</f>
        <v>434</v>
      </c>
      <c r="I162" s="6">
        <f>ROUNDDOWN(AJ162*1.05,0)+INDEX(Sheet2!$B$2:'Sheet2'!$B$5,MATCH(G162,Sheet2!$A$2:'Sheet2'!$A$5,0),0)+34*AR162-ROUNDUP(IF($BA$1=TRUE,AT162,AU162)/10,0)</f>
        <v>502</v>
      </c>
      <c r="J162" s="45">
        <f t="shared" si="186"/>
        <v>936</v>
      </c>
      <c r="K162" s="41">
        <f>AU162-ROUNDDOWN(AP162/2,0)-ROUNDDOWN(MAX(AO162*1.2,AN162*0.5),0)+INDEX(Sheet2!$C$2:'Sheet2'!$C$5,MATCH(G162,Sheet2!$A$2:'Sheet2'!$A$5,0),0)</f>
        <v>882</v>
      </c>
      <c r="L162" s="23">
        <f t="shared" si="187"/>
        <v>473</v>
      </c>
      <c r="N162" s="27">
        <f>AV162+IF($F162="범선",IF($BE$1=TRUE,INDEX(Sheet2!$H$2:'Sheet2'!$H$45,MATCH(AV162,Sheet2!$G$2:'Sheet2'!$G$45,0),0)),IF($BF$1=TRUE,INDEX(Sheet2!$I$2:'Sheet2'!$I$45,MATCH(AV162,Sheet2!$G$2:'Sheet2'!$G$45,0)),IF($BG$1=TRUE,INDEX(Sheet2!$H$2:'Sheet2'!$H$45,MATCH(AV162,Sheet2!$G$2:'Sheet2'!$G$45,0)),0)))+IF($BC$1=TRUE,2,0)</f>
        <v>2</v>
      </c>
      <c r="O162" s="8">
        <f t="shared" si="188"/>
        <v>5</v>
      </c>
      <c r="P162" s="8">
        <f t="shared" si="189"/>
        <v>8</v>
      </c>
      <c r="Q162" s="26">
        <f t="shared" si="190"/>
        <v>11</v>
      </c>
      <c r="R162" s="8">
        <f>AW162+IF($F162="범선",IF($BE$1=TRUE,INDEX(Sheet2!$H$2:'Sheet2'!$H$45,MATCH(AW162,Sheet2!$G$2:'Sheet2'!$G$45,0),0)),IF($BF$1=TRUE,INDEX(Sheet2!$I$2:'Sheet2'!$I$45,MATCH(AW162,Sheet2!$G$2:'Sheet2'!$G$45,0)),IF($BG$1=TRUE,INDEX(Sheet2!$H$2:'Sheet2'!$H$45,MATCH(AW162,Sheet2!$G$2:'Sheet2'!$G$45,0)),0)))+IF($BC$1=TRUE,2,0)</f>
        <v>3</v>
      </c>
      <c r="S162" s="8">
        <f t="shared" si="191"/>
        <v>6.5</v>
      </c>
      <c r="T162" s="8">
        <f t="shared" si="192"/>
        <v>9.5</v>
      </c>
      <c r="U162" s="26">
        <f t="shared" si="193"/>
        <v>12.5</v>
      </c>
      <c r="V162" s="8">
        <f>AX162+IF($F162="범선",IF($BE$1=TRUE,INDEX(Sheet2!$H$2:'Sheet2'!$H$45,MATCH(AX162,Sheet2!$G$2:'Sheet2'!$G$45,0),0)),IF($BF$1=TRUE,INDEX(Sheet2!$I$2:'Sheet2'!$I$45,MATCH(AX162,Sheet2!$G$2:'Sheet2'!$G$45,0)),IF($BG$1=TRUE,INDEX(Sheet2!$H$2:'Sheet2'!$H$45,MATCH(AX162,Sheet2!$G$2:'Sheet2'!$G$45,0)),0)))+IF($BC$1=TRUE,2,0)</f>
        <v>6</v>
      </c>
      <c r="W162" s="8">
        <f t="shared" si="194"/>
        <v>9.5</v>
      </c>
      <c r="X162" s="8">
        <f t="shared" si="195"/>
        <v>12.5</v>
      </c>
      <c r="Y162" s="26">
        <f t="shared" si="196"/>
        <v>15.5</v>
      </c>
      <c r="Z162" s="8">
        <f>AY162+IF($F162="범선",IF($BE$1=TRUE,INDEX(Sheet2!$H$2:'Sheet2'!$H$45,MATCH(AY162,Sheet2!$G$2:'Sheet2'!$G$45,0),0)),IF($BF$1=TRUE,INDEX(Sheet2!$I$2:'Sheet2'!$I$45,MATCH(AY162,Sheet2!$G$2:'Sheet2'!$G$45,0)),IF($BG$1=TRUE,INDEX(Sheet2!$H$2:'Sheet2'!$H$45,MATCH(AY162,Sheet2!$G$2:'Sheet2'!$G$45,0)),0)))+IF($BC$1=TRUE,2,0)</f>
        <v>10</v>
      </c>
      <c r="AA162" s="8">
        <f t="shared" si="197"/>
        <v>13.5</v>
      </c>
      <c r="AB162" s="8">
        <f t="shared" si="198"/>
        <v>16.5</v>
      </c>
      <c r="AC162" s="26">
        <f t="shared" si="199"/>
        <v>19.5</v>
      </c>
      <c r="AD162" s="8">
        <f>AZ162+IF($F162="범선",IF($BE$1=TRUE,INDEX(Sheet2!$H$2:'Sheet2'!$H$45,MATCH(AZ162,Sheet2!$G$2:'Sheet2'!$G$45,0),0)),IF($BF$1=TRUE,INDEX(Sheet2!$I$2:'Sheet2'!$I$45,MATCH(AZ162,Sheet2!$G$2:'Sheet2'!$G$45,0)),IF($BG$1=TRUE,INDEX(Sheet2!$H$2:'Sheet2'!$H$45,MATCH(AZ162,Sheet2!$G$2:'Sheet2'!$G$45,0)),0)))+IF($BC$1=TRUE,2,0)</f>
        <v>14</v>
      </c>
      <c r="AE162" s="8">
        <f t="shared" si="200"/>
        <v>17.5</v>
      </c>
      <c r="AF162" s="8">
        <f t="shared" si="201"/>
        <v>20.5</v>
      </c>
      <c r="AG162" s="26">
        <f t="shared" si="202"/>
        <v>23.5</v>
      </c>
      <c r="AH162" s="8"/>
      <c r="AI162" s="6">
        <v>225</v>
      </c>
      <c r="AJ162" s="6">
        <v>290</v>
      </c>
      <c r="AK162" s="6">
        <v>11</v>
      </c>
      <c r="AL162" s="6">
        <v>13</v>
      </c>
      <c r="AM162" s="6">
        <v>30</v>
      </c>
      <c r="AN162" s="6">
        <v>98</v>
      </c>
      <c r="AO162" s="6">
        <v>34</v>
      </c>
      <c r="AP162" s="6">
        <v>36</v>
      </c>
      <c r="AQ162" s="6">
        <v>586</v>
      </c>
      <c r="AR162" s="6">
        <v>3</v>
      </c>
      <c r="AS162" s="6">
        <f t="shared" si="203"/>
        <v>720</v>
      </c>
      <c r="AT162" s="6">
        <f t="shared" si="204"/>
        <v>540</v>
      </c>
      <c r="AU162" s="6">
        <f t="shared" si="205"/>
        <v>900</v>
      </c>
      <c r="AV162" s="6">
        <f t="shared" si="206"/>
        <v>0</v>
      </c>
      <c r="AW162" s="6">
        <f t="shared" si="207"/>
        <v>1</v>
      </c>
      <c r="AX162" s="6">
        <f t="shared" si="208"/>
        <v>4</v>
      </c>
      <c r="AY162" s="6">
        <f t="shared" si="209"/>
        <v>8</v>
      </c>
      <c r="AZ162" s="6">
        <f t="shared" si="210"/>
        <v>12</v>
      </c>
    </row>
    <row r="163" spans="1:52" s="6" customFormat="1" hidden="1">
      <c r="A163" s="35">
        <v>177</v>
      </c>
      <c r="B163" s="7" t="s">
        <v>86</v>
      </c>
      <c r="C163" s="23" t="s">
        <v>147</v>
      </c>
      <c r="D163" s="8" t="s">
        <v>1</v>
      </c>
      <c r="E163" s="8" t="s">
        <v>138</v>
      </c>
      <c r="F163" s="9" t="s">
        <v>69</v>
      </c>
      <c r="G163" s="26" t="s">
        <v>8</v>
      </c>
      <c r="H163" s="6">
        <f>ROUNDDOWN(AI163*1.05,0)+INDEX(Sheet2!$B$2:'Sheet2'!$B$5,MATCH(G163,Sheet2!$A$2:'Sheet2'!$A$5,0),0)+34*AR163-ROUNDUP(IF($BA$1=TRUE,AT163,AU163)/10,0)</f>
        <v>463</v>
      </c>
      <c r="I163" s="6">
        <f>ROUNDDOWN(AJ163*1.05,0)+INDEX(Sheet2!$B$2:'Sheet2'!$B$5,MATCH(G163,Sheet2!$A$2:'Sheet2'!$A$5,0),0)+34*AR163-ROUNDUP(IF($BA$1=TRUE,AT163,AU163)/10,0)</f>
        <v>526</v>
      </c>
      <c r="J163" s="45">
        <f t="shared" si="186"/>
        <v>989</v>
      </c>
      <c r="K163" s="41">
        <f>AU163-ROUNDDOWN(AP163/2,0)-ROUNDDOWN(MAX(AO163*1.2,AN163*0.5),0)+INDEX(Sheet2!$C$2:'Sheet2'!$C$5,MATCH(G163,Sheet2!$A$2:'Sheet2'!$A$5,0),0)</f>
        <v>819</v>
      </c>
      <c r="L163" s="23">
        <f t="shared" si="187"/>
        <v>435</v>
      </c>
      <c r="N163" s="27">
        <f>AV163+IF($F163="범선",IF($BE$1=TRUE,INDEX(Sheet2!$H$2:'Sheet2'!$H$45,MATCH(AV163,Sheet2!$G$2:'Sheet2'!$G$45,0),0)),IF($BF$1=TRUE,INDEX(Sheet2!$I$2:'Sheet2'!$I$45,MATCH(AV163,Sheet2!$G$2:'Sheet2'!$G$45,0)),IF($BG$1=TRUE,INDEX(Sheet2!$H$2:'Sheet2'!$H$45,MATCH(AV163,Sheet2!$G$2:'Sheet2'!$G$45,0)),0)))+IF($BC$1=TRUE,2,0)</f>
        <v>1</v>
      </c>
      <c r="O163" s="8">
        <f t="shared" si="188"/>
        <v>4</v>
      </c>
      <c r="P163" s="8">
        <f t="shared" si="189"/>
        <v>7</v>
      </c>
      <c r="Q163" s="26">
        <f t="shared" si="190"/>
        <v>10</v>
      </c>
      <c r="R163" s="8">
        <f>AW163+IF($F163="범선",IF($BE$1=TRUE,INDEX(Sheet2!$H$2:'Sheet2'!$H$45,MATCH(AW163,Sheet2!$G$2:'Sheet2'!$G$45,0),0)),IF($BF$1=TRUE,INDEX(Sheet2!$I$2:'Sheet2'!$I$45,MATCH(AW163,Sheet2!$G$2:'Sheet2'!$G$45,0)),IF($BG$1=TRUE,INDEX(Sheet2!$H$2:'Sheet2'!$H$45,MATCH(AW163,Sheet2!$G$2:'Sheet2'!$G$45,0)),0)))+IF($BC$1=TRUE,2,0)</f>
        <v>2</v>
      </c>
      <c r="S163" s="8">
        <f t="shared" si="191"/>
        <v>5.5</v>
      </c>
      <c r="T163" s="8">
        <f t="shared" si="192"/>
        <v>8.5</v>
      </c>
      <c r="U163" s="26">
        <f t="shared" si="193"/>
        <v>11.5</v>
      </c>
      <c r="V163" s="8">
        <f>AX163+IF($F163="범선",IF($BE$1=TRUE,INDEX(Sheet2!$H$2:'Sheet2'!$H$45,MATCH(AX163,Sheet2!$G$2:'Sheet2'!$G$45,0),0)),IF($BF$1=TRUE,INDEX(Sheet2!$I$2:'Sheet2'!$I$45,MATCH(AX163,Sheet2!$G$2:'Sheet2'!$G$45,0)),IF($BG$1=TRUE,INDEX(Sheet2!$H$2:'Sheet2'!$H$45,MATCH(AX163,Sheet2!$G$2:'Sheet2'!$G$45,0)),0)))+IF($BC$1=TRUE,2,0)</f>
        <v>6</v>
      </c>
      <c r="W163" s="8">
        <f t="shared" si="194"/>
        <v>9.5</v>
      </c>
      <c r="X163" s="8">
        <f t="shared" si="195"/>
        <v>12.5</v>
      </c>
      <c r="Y163" s="26">
        <f t="shared" si="196"/>
        <v>15.5</v>
      </c>
      <c r="Z163" s="8">
        <f>AY163+IF($F163="범선",IF($BE$1=TRUE,INDEX(Sheet2!$H$2:'Sheet2'!$H$45,MATCH(AY163,Sheet2!$G$2:'Sheet2'!$G$45,0),0)),IF($BF$1=TRUE,INDEX(Sheet2!$I$2:'Sheet2'!$I$45,MATCH(AY163,Sheet2!$G$2:'Sheet2'!$G$45,0)),IF($BG$1=TRUE,INDEX(Sheet2!$H$2:'Sheet2'!$H$45,MATCH(AY163,Sheet2!$G$2:'Sheet2'!$G$45,0)),0)))+IF($BC$1=TRUE,2,0)</f>
        <v>10</v>
      </c>
      <c r="AA163" s="8">
        <f t="shared" si="197"/>
        <v>13.5</v>
      </c>
      <c r="AB163" s="8">
        <f t="shared" si="198"/>
        <v>16.5</v>
      </c>
      <c r="AC163" s="26">
        <f t="shared" si="199"/>
        <v>19.5</v>
      </c>
      <c r="AD163" s="8">
        <f>AZ163+IF($F163="범선",IF($BE$1=TRUE,INDEX(Sheet2!$H$2:'Sheet2'!$H$45,MATCH(AZ163,Sheet2!$G$2:'Sheet2'!$G$45,0),0)),IF($BF$1=TRUE,INDEX(Sheet2!$I$2:'Sheet2'!$I$45,MATCH(AZ163,Sheet2!$G$2:'Sheet2'!$G$45,0)),IF($BG$1=TRUE,INDEX(Sheet2!$H$2:'Sheet2'!$H$45,MATCH(AZ163,Sheet2!$G$2:'Sheet2'!$G$45,0)),0)))+IF($BC$1=TRUE,2,0)</f>
        <v>13</v>
      </c>
      <c r="AE163" s="8">
        <f t="shared" si="200"/>
        <v>16.5</v>
      </c>
      <c r="AF163" s="8">
        <f t="shared" si="201"/>
        <v>19.5</v>
      </c>
      <c r="AG163" s="26">
        <f t="shared" si="202"/>
        <v>22.5</v>
      </c>
      <c r="AH163" s="8"/>
      <c r="AI163" s="6">
        <v>250</v>
      </c>
      <c r="AJ163" s="6">
        <v>310</v>
      </c>
      <c r="AK163" s="6">
        <v>12</v>
      </c>
      <c r="AL163" s="6">
        <v>13</v>
      </c>
      <c r="AM163" s="6">
        <v>28</v>
      </c>
      <c r="AN163" s="6">
        <v>98</v>
      </c>
      <c r="AO163" s="6">
        <v>32</v>
      </c>
      <c r="AP163" s="6">
        <v>36</v>
      </c>
      <c r="AQ163" s="6">
        <v>536</v>
      </c>
      <c r="AR163" s="6">
        <v>3</v>
      </c>
      <c r="AS163" s="6">
        <f t="shared" si="203"/>
        <v>670</v>
      </c>
      <c r="AT163" s="6">
        <f t="shared" si="204"/>
        <v>502</v>
      </c>
      <c r="AU163" s="6">
        <f t="shared" si="205"/>
        <v>837</v>
      </c>
      <c r="AV163" s="6">
        <f t="shared" si="206"/>
        <v>-1</v>
      </c>
      <c r="AW163" s="6">
        <f t="shared" si="207"/>
        <v>0</v>
      </c>
      <c r="AX163" s="6">
        <f t="shared" si="208"/>
        <v>4</v>
      </c>
      <c r="AY163" s="6">
        <f t="shared" si="209"/>
        <v>8</v>
      </c>
      <c r="AZ163" s="6">
        <f t="shared" si="210"/>
        <v>11</v>
      </c>
    </row>
    <row r="164" spans="1:52" s="6" customFormat="1" hidden="1">
      <c r="A164" s="35">
        <v>178</v>
      </c>
      <c r="B164" s="7"/>
      <c r="C164" s="23" t="s">
        <v>147</v>
      </c>
      <c r="D164" s="8" t="s">
        <v>43</v>
      </c>
      <c r="E164" s="8" t="s">
        <v>0</v>
      </c>
      <c r="F164" s="9" t="s">
        <v>69</v>
      </c>
      <c r="G164" s="26" t="s">
        <v>8</v>
      </c>
      <c r="H164" s="6">
        <f>ROUNDDOWN(AI164*1.05,0)+INDEX(Sheet2!$B$2:'Sheet2'!$B$5,MATCH(G164,Sheet2!$A$2:'Sheet2'!$A$5,0),0)+34*AR164-ROUNDUP(IF($BA$1=TRUE,AT164,AU164)/10,0)</f>
        <v>437</v>
      </c>
      <c r="I164" s="6">
        <f>ROUNDDOWN(AJ164*1.05,0)+INDEX(Sheet2!$B$2:'Sheet2'!$B$5,MATCH(G164,Sheet2!$A$2:'Sheet2'!$A$5,0),0)+34*AR164-ROUNDUP(IF($BA$1=TRUE,AT164,AU164)/10,0)</f>
        <v>505</v>
      </c>
      <c r="J164" s="45">
        <f t="shared" si="186"/>
        <v>942</v>
      </c>
      <c r="K164" s="41">
        <f>AU164-ROUNDDOWN(AP164/2,0)-ROUNDDOWN(MAX(AO164*1.2,AN164*0.5),0)+INDEX(Sheet2!$C$2:'Sheet2'!$C$5,MATCH(G164,Sheet2!$A$2:'Sheet2'!$A$5,0),0)</f>
        <v>819</v>
      </c>
      <c r="L164" s="23">
        <f t="shared" si="187"/>
        <v>435</v>
      </c>
      <c r="N164" s="27">
        <f>AV164+IF($F164="범선",IF($BE$1=TRUE,INDEX(Sheet2!$H$2:'Sheet2'!$H$45,MATCH(AV164,Sheet2!$G$2:'Sheet2'!$G$45,0),0)),IF($BF$1=TRUE,INDEX(Sheet2!$I$2:'Sheet2'!$I$45,MATCH(AV164,Sheet2!$G$2:'Sheet2'!$G$45,0)),IF($BG$1=TRUE,INDEX(Sheet2!$H$2:'Sheet2'!$H$45,MATCH(AV164,Sheet2!$G$2:'Sheet2'!$G$45,0)),0)))+IF($BC$1=TRUE,2,0)</f>
        <v>1</v>
      </c>
      <c r="O164" s="8">
        <f t="shared" si="188"/>
        <v>4</v>
      </c>
      <c r="P164" s="8">
        <f t="shared" si="189"/>
        <v>7</v>
      </c>
      <c r="Q164" s="26">
        <f t="shared" si="190"/>
        <v>10</v>
      </c>
      <c r="R164" s="8">
        <f>AW164+IF($F164="범선",IF($BE$1=TRUE,INDEX(Sheet2!$H$2:'Sheet2'!$H$45,MATCH(AW164,Sheet2!$G$2:'Sheet2'!$G$45,0),0)),IF($BF$1=TRUE,INDEX(Sheet2!$I$2:'Sheet2'!$I$45,MATCH(AW164,Sheet2!$G$2:'Sheet2'!$G$45,0)),IF($BG$1=TRUE,INDEX(Sheet2!$H$2:'Sheet2'!$H$45,MATCH(AW164,Sheet2!$G$2:'Sheet2'!$G$45,0)),0)))+IF($BC$1=TRUE,2,0)</f>
        <v>2</v>
      </c>
      <c r="S164" s="8">
        <f t="shared" si="191"/>
        <v>5.5</v>
      </c>
      <c r="T164" s="8">
        <f t="shared" si="192"/>
        <v>8.5</v>
      </c>
      <c r="U164" s="26">
        <f t="shared" si="193"/>
        <v>11.5</v>
      </c>
      <c r="V164" s="8">
        <f>AX164+IF($F164="범선",IF($BE$1=TRUE,INDEX(Sheet2!$H$2:'Sheet2'!$H$45,MATCH(AX164,Sheet2!$G$2:'Sheet2'!$G$45,0),0)),IF($BF$1=TRUE,INDEX(Sheet2!$I$2:'Sheet2'!$I$45,MATCH(AX164,Sheet2!$G$2:'Sheet2'!$G$45,0)),IF($BG$1=TRUE,INDEX(Sheet2!$H$2:'Sheet2'!$H$45,MATCH(AX164,Sheet2!$G$2:'Sheet2'!$G$45,0)),0)))+IF($BC$1=TRUE,2,0)</f>
        <v>6</v>
      </c>
      <c r="W164" s="8">
        <f t="shared" si="194"/>
        <v>9.5</v>
      </c>
      <c r="X164" s="8">
        <f t="shared" si="195"/>
        <v>12.5</v>
      </c>
      <c r="Y164" s="26">
        <f t="shared" si="196"/>
        <v>15.5</v>
      </c>
      <c r="Z164" s="8">
        <f>AY164+IF($F164="범선",IF($BE$1=TRUE,INDEX(Sheet2!$H$2:'Sheet2'!$H$45,MATCH(AY164,Sheet2!$G$2:'Sheet2'!$G$45,0),0)),IF($BF$1=TRUE,INDEX(Sheet2!$I$2:'Sheet2'!$I$45,MATCH(AY164,Sheet2!$G$2:'Sheet2'!$G$45,0)),IF($BG$1=TRUE,INDEX(Sheet2!$H$2:'Sheet2'!$H$45,MATCH(AY164,Sheet2!$G$2:'Sheet2'!$G$45,0)),0)))+IF($BC$1=TRUE,2,0)</f>
        <v>10</v>
      </c>
      <c r="AA164" s="8">
        <f t="shared" si="197"/>
        <v>13.5</v>
      </c>
      <c r="AB164" s="8">
        <f t="shared" si="198"/>
        <v>16.5</v>
      </c>
      <c r="AC164" s="26">
        <f t="shared" si="199"/>
        <v>19.5</v>
      </c>
      <c r="AD164" s="8">
        <f>AZ164+IF($F164="범선",IF($BE$1=TRUE,INDEX(Sheet2!$H$2:'Sheet2'!$H$45,MATCH(AZ164,Sheet2!$G$2:'Sheet2'!$G$45,0),0)),IF($BF$1=TRUE,INDEX(Sheet2!$I$2:'Sheet2'!$I$45,MATCH(AZ164,Sheet2!$G$2:'Sheet2'!$G$45,0)),IF($BG$1=TRUE,INDEX(Sheet2!$H$2:'Sheet2'!$H$45,MATCH(AZ164,Sheet2!$G$2:'Sheet2'!$G$45,0)),0)))+IF($BC$1=TRUE,2,0)</f>
        <v>13</v>
      </c>
      <c r="AE164" s="8">
        <f t="shared" si="200"/>
        <v>16.5</v>
      </c>
      <c r="AF164" s="8">
        <f t="shared" si="201"/>
        <v>19.5</v>
      </c>
      <c r="AG164" s="26">
        <f t="shared" si="202"/>
        <v>22.5</v>
      </c>
      <c r="AH164" s="8"/>
      <c r="AI164" s="6">
        <v>225</v>
      </c>
      <c r="AJ164" s="6">
        <v>290</v>
      </c>
      <c r="AK164" s="6">
        <v>11</v>
      </c>
      <c r="AL164" s="6">
        <v>13</v>
      </c>
      <c r="AM164" s="6">
        <v>28</v>
      </c>
      <c r="AN164" s="6">
        <v>98</v>
      </c>
      <c r="AO164" s="6">
        <v>34</v>
      </c>
      <c r="AP164" s="6">
        <v>36</v>
      </c>
      <c r="AQ164" s="6">
        <v>536</v>
      </c>
      <c r="AR164" s="6">
        <v>3</v>
      </c>
      <c r="AS164" s="6">
        <f t="shared" si="203"/>
        <v>670</v>
      </c>
      <c r="AT164" s="6">
        <f t="shared" si="204"/>
        <v>502</v>
      </c>
      <c r="AU164" s="6">
        <f t="shared" si="205"/>
        <v>837</v>
      </c>
      <c r="AV164" s="6">
        <f t="shared" si="206"/>
        <v>-1</v>
      </c>
      <c r="AW164" s="6">
        <f t="shared" si="207"/>
        <v>0</v>
      </c>
      <c r="AX164" s="6">
        <f t="shared" si="208"/>
        <v>4</v>
      </c>
      <c r="AY164" s="6">
        <f t="shared" si="209"/>
        <v>8</v>
      </c>
      <c r="AZ164" s="6">
        <f t="shared" si="210"/>
        <v>11</v>
      </c>
    </row>
    <row r="165" spans="1:52" s="6" customFormat="1" hidden="1">
      <c r="A165" s="35">
        <v>179</v>
      </c>
      <c r="B165" s="7" t="s">
        <v>59</v>
      </c>
      <c r="C165" s="23" t="s">
        <v>47</v>
      </c>
      <c r="D165" s="8" t="s">
        <v>1</v>
      </c>
      <c r="E165" s="8" t="s">
        <v>60</v>
      </c>
      <c r="F165" s="9" t="s">
        <v>69</v>
      </c>
      <c r="G165" s="26" t="s">
        <v>8</v>
      </c>
      <c r="H165" s="6">
        <f>ROUNDDOWN(AI165*1.05,0)+INDEX(Sheet2!$B$2:'Sheet2'!$B$5,MATCH(G165,Sheet2!$A$2:'Sheet2'!$A$5,0),0)+34*AR165-ROUNDUP(IF($BA$1=TRUE,AT165,AU165)/10,0)</f>
        <v>667</v>
      </c>
      <c r="I165" s="6">
        <f>ROUNDDOWN(AJ165*1.05,0)+INDEX(Sheet2!$B$2:'Sheet2'!$B$5,MATCH(G165,Sheet2!$A$2:'Sheet2'!$A$5,0),0)+34*AR165-ROUNDUP(IF($BA$1=TRUE,AT165,AU165)/10,0)</f>
        <v>457</v>
      </c>
      <c r="J165" s="45">
        <f t="shared" si="186"/>
        <v>1124</v>
      </c>
      <c r="K165" s="41">
        <f>AU165-ROUNDDOWN(AP165/2,0)-ROUNDDOWN(MAX(AO165*1.2,AN165*0.5),0)+INDEX(Sheet2!$C$2:'Sheet2'!$C$5,MATCH(G165,Sheet2!$A$2:'Sheet2'!$A$5,0),0)</f>
        <v>638</v>
      </c>
      <c r="L165" s="23">
        <f t="shared" si="187"/>
        <v>329</v>
      </c>
      <c r="N165" s="27">
        <f>AV165+IF($F165="범선",IF($BE$1=TRUE,INDEX(Sheet2!$H$2:'Sheet2'!$H$45,MATCH(AV165,Sheet2!$G$2:'Sheet2'!$G$45,0),0)),IF($BF$1=TRUE,INDEX(Sheet2!$I$2:'Sheet2'!$I$45,MATCH(AV165,Sheet2!$G$2:'Sheet2'!$G$45,0)),IF($BG$1=TRUE,INDEX(Sheet2!$H$2:'Sheet2'!$H$45,MATCH(AV165,Sheet2!$G$2:'Sheet2'!$G$45,0)),0)))+IF($BC$1=TRUE,2,0)</f>
        <v>5</v>
      </c>
      <c r="O165" s="8">
        <f t="shared" si="188"/>
        <v>8</v>
      </c>
      <c r="P165" s="8">
        <f t="shared" si="189"/>
        <v>11</v>
      </c>
      <c r="Q165" s="26">
        <f t="shared" si="190"/>
        <v>14</v>
      </c>
      <c r="R165" s="8">
        <f>AW165+IF($F165="범선",IF($BE$1=TRUE,INDEX(Sheet2!$H$2:'Sheet2'!$H$45,MATCH(AW165,Sheet2!$G$2:'Sheet2'!$G$45,0),0)),IF($BF$1=TRUE,INDEX(Sheet2!$I$2:'Sheet2'!$I$45,MATCH(AW165,Sheet2!$G$2:'Sheet2'!$G$45,0)),IF($BG$1=TRUE,INDEX(Sheet2!$H$2:'Sheet2'!$H$45,MATCH(AW165,Sheet2!$G$2:'Sheet2'!$G$45,0)),0)))+IF($BC$1=TRUE,2,0)</f>
        <v>6</v>
      </c>
      <c r="S165" s="8">
        <f t="shared" si="191"/>
        <v>9.5</v>
      </c>
      <c r="T165" s="8">
        <f t="shared" si="192"/>
        <v>12.5</v>
      </c>
      <c r="U165" s="26">
        <f t="shared" si="193"/>
        <v>15.5</v>
      </c>
      <c r="V165" s="8">
        <f>AX165+IF($F165="범선",IF($BE$1=TRUE,INDEX(Sheet2!$H$2:'Sheet2'!$H$45,MATCH(AX165,Sheet2!$G$2:'Sheet2'!$G$45,0),0)),IF($BF$1=TRUE,INDEX(Sheet2!$I$2:'Sheet2'!$I$45,MATCH(AX165,Sheet2!$G$2:'Sheet2'!$G$45,0)),IF($BG$1=TRUE,INDEX(Sheet2!$H$2:'Sheet2'!$H$45,MATCH(AX165,Sheet2!$G$2:'Sheet2'!$G$45,0)),0)))+IF($BC$1=TRUE,2,0)</f>
        <v>9</v>
      </c>
      <c r="W165" s="8">
        <f t="shared" si="194"/>
        <v>12.5</v>
      </c>
      <c r="X165" s="8">
        <f t="shared" si="195"/>
        <v>15.5</v>
      </c>
      <c r="Y165" s="26">
        <f t="shared" si="196"/>
        <v>18.5</v>
      </c>
      <c r="Z165" s="8">
        <f>AY165+IF($F165="범선",IF($BE$1=TRUE,INDEX(Sheet2!$H$2:'Sheet2'!$H$45,MATCH(AY165,Sheet2!$G$2:'Sheet2'!$G$45,0),0)),IF($BF$1=TRUE,INDEX(Sheet2!$I$2:'Sheet2'!$I$45,MATCH(AY165,Sheet2!$G$2:'Sheet2'!$G$45,0)),IF($BG$1=TRUE,INDEX(Sheet2!$H$2:'Sheet2'!$H$45,MATCH(AY165,Sheet2!$G$2:'Sheet2'!$G$45,0)),0)))+IF($BC$1=TRUE,2,0)</f>
        <v>13</v>
      </c>
      <c r="AA165" s="8">
        <f t="shared" si="197"/>
        <v>16.5</v>
      </c>
      <c r="AB165" s="8">
        <f t="shared" si="198"/>
        <v>19.5</v>
      </c>
      <c r="AC165" s="26">
        <f t="shared" si="199"/>
        <v>22.5</v>
      </c>
      <c r="AD165" s="8">
        <f>AZ165+IF($F165="범선",IF($BE$1=TRUE,INDEX(Sheet2!$H$2:'Sheet2'!$H$45,MATCH(AZ165,Sheet2!$G$2:'Sheet2'!$G$45,0),0)),IF($BF$1=TRUE,INDEX(Sheet2!$I$2:'Sheet2'!$I$45,MATCH(AZ165,Sheet2!$G$2:'Sheet2'!$G$45,0)),IF($BG$1=TRUE,INDEX(Sheet2!$H$2:'Sheet2'!$H$45,MATCH(AZ165,Sheet2!$G$2:'Sheet2'!$G$45,0)),0)))+IF($BC$1=TRUE,2,0)</f>
        <v>17</v>
      </c>
      <c r="AE165" s="8">
        <f t="shared" si="200"/>
        <v>20.5</v>
      </c>
      <c r="AF165" s="8">
        <f t="shared" si="201"/>
        <v>23.5</v>
      </c>
      <c r="AG165" s="26">
        <f t="shared" si="202"/>
        <v>26.5</v>
      </c>
      <c r="AH165" s="8"/>
      <c r="AI165" s="6">
        <v>400</v>
      </c>
      <c r="AJ165" s="6">
        <v>200</v>
      </c>
      <c r="AK165" s="6">
        <v>11</v>
      </c>
      <c r="AL165" s="6">
        <v>12</v>
      </c>
      <c r="AM165" s="6">
        <v>35</v>
      </c>
      <c r="AN165" s="6">
        <v>60</v>
      </c>
      <c r="AO165" s="6">
        <v>30</v>
      </c>
      <c r="AP165" s="6">
        <v>50</v>
      </c>
      <c r="AQ165" s="6">
        <v>410</v>
      </c>
      <c r="AR165" s="6">
        <v>4</v>
      </c>
      <c r="AS165" s="6">
        <f t="shared" si="203"/>
        <v>520</v>
      </c>
      <c r="AT165" s="6">
        <f t="shared" si="204"/>
        <v>390</v>
      </c>
      <c r="AU165" s="6">
        <f t="shared" si="205"/>
        <v>650</v>
      </c>
      <c r="AV165" s="6">
        <f t="shared" si="206"/>
        <v>3</v>
      </c>
      <c r="AW165" s="6">
        <f t="shared" si="207"/>
        <v>4</v>
      </c>
      <c r="AX165" s="6">
        <f t="shared" si="208"/>
        <v>7</v>
      </c>
      <c r="AY165" s="6">
        <f t="shared" si="209"/>
        <v>11</v>
      </c>
      <c r="AZ165" s="6">
        <f t="shared" si="210"/>
        <v>15</v>
      </c>
    </row>
    <row r="166" spans="1:52" s="6" customFormat="1" hidden="1">
      <c r="A166" s="35">
        <v>180</v>
      </c>
      <c r="B166" s="7" t="s">
        <v>45</v>
      </c>
      <c r="C166" s="23" t="s">
        <v>48</v>
      </c>
      <c r="D166" s="8" t="s">
        <v>1</v>
      </c>
      <c r="E166" s="8" t="s">
        <v>0</v>
      </c>
      <c r="F166" s="9" t="s">
        <v>69</v>
      </c>
      <c r="G166" s="26" t="s">
        <v>8</v>
      </c>
      <c r="H166" s="6">
        <f>ROUNDDOWN(AI166*1.05,0)+INDEX(Sheet2!$B$2:'Sheet2'!$B$5,MATCH(G166,Sheet2!$A$2:'Sheet2'!$A$5,0),0)+34*AR166-ROUNDUP(IF($BA$1=TRUE,AT166,AU166)/10,0)</f>
        <v>594</v>
      </c>
      <c r="I166" s="6">
        <f>ROUNDDOWN(AJ166*1.05,0)+INDEX(Sheet2!$B$2:'Sheet2'!$B$5,MATCH(G166,Sheet2!$A$2:'Sheet2'!$A$5,0),0)+34*AR166-ROUNDUP(IF($BA$1=TRUE,AT166,AU166)/10,0)</f>
        <v>438</v>
      </c>
      <c r="J166" s="45">
        <f t="shared" si="186"/>
        <v>1032</v>
      </c>
      <c r="K166" s="41">
        <f>AU166-ROUNDDOWN(AP166/2,0)-ROUNDDOWN(MAX(AO166*1.2,AN166*0.5),0)+INDEX(Sheet2!$C$2:'Sheet2'!$C$5,MATCH(G166,Sheet2!$A$2:'Sheet2'!$A$5,0),0)</f>
        <v>753</v>
      </c>
      <c r="L166" s="23">
        <f t="shared" si="187"/>
        <v>394</v>
      </c>
      <c r="N166" s="27">
        <f>AV166+IF($F166="범선",IF($BE$1=TRUE,INDEX(Sheet2!$H$2:'Sheet2'!$H$45,MATCH(AV166,Sheet2!$G$2:'Sheet2'!$G$45,0),0)),IF($BF$1=TRUE,INDEX(Sheet2!$I$2:'Sheet2'!$I$45,MATCH(AV166,Sheet2!$G$2:'Sheet2'!$G$45,0)),IF($BG$1=TRUE,INDEX(Sheet2!$H$2:'Sheet2'!$H$45,MATCH(AV166,Sheet2!$G$2:'Sheet2'!$G$45,0)),0)))+IF($BC$1=TRUE,2,0)</f>
        <v>3</v>
      </c>
      <c r="O166" s="8">
        <f t="shared" si="188"/>
        <v>6</v>
      </c>
      <c r="P166" s="8">
        <f t="shared" si="189"/>
        <v>9</v>
      </c>
      <c r="Q166" s="26">
        <f t="shared" si="190"/>
        <v>12</v>
      </c>
      <c r="R166" s="8">
        <f>AW166+IF($F166="범선",IF($BE$1=TRUE,INDEX(Sheet2!$H$2:'Sheet2'!$H$45,MATCH(AW166,Sheet2!$G$2:'Sheet2'!$G$45,0),0)),IF($BF$1=TRUE,INDEX(Sheet2!$I$2:'Sheet2'!$I$45,MATCH(AW166,Sheet2!$G$2:'Sheet2'!$G$45,0)),IF($BG$1=TRUE,INDEX(Sheet2!$H$2:'Sheet2'!$H$45,MATCH(AW166,Sheet2!$G$2:'Sheet2'!$G$45,0)),0)))+IF($BC$1=TRUE,2,0)</f>
        <v>4</v>
      </c>
      <c r="S166" s="8">
        <f t="shared" si="191"/>
        <v>7.5</v>
      </c>
      <c r="T166" s="8">
        <f t="shared" si="192"/>
        <v>10.5</v>
      </c>
      <c r="U166" s="26">
        <f t="shared" si="193"/>
        <v>13.5</v>
      </c>
      <c r="V166" s="8">
        <f>AX166+IF($F166="범선",IF($BE$1=TRUE,INDEX(Sheet2!$H$2:'Sheet2'!$H$45,MATCH(AX166,Sheet2!$G$2:'Sheet2'!$G$45,0),0)),IF($BF$1=TRUE,INDEX(Sheet2!$I$2:'Sheet2'!$I$45,MATCH(AX166,Sheet2!$G$2:'Sheet2'!$G$45,0)),IF($BG$1=TRUE,INDEX(Sheet2!$H$2:'Sheet2'!$H$45,MATCH(AX166,Sheet2!$G$2:'Sheet2'!$G$45,0)),0)))+IF($BC$1=TRUE,2,0)</f>
        <v>8</v>
      </c>
      <c r="W166" s="8">
        <f t="shared" si="194"/>
        <v>11.5</v>
      </c>
      <c r="X166" s="8">
        <f t="shared" si="195"/>
        <v>14.5</v>
      </c>
      <c r="Y166" s="26">
        <f t="shared" si="196"/>
        <v>17.5</v>
      </c>
      <c r="Z166" s="8">
        <f>AY166+IF($F166="범선",IF($BE$1=TRUE,INDEX(Sheet2!$H$2:'Sheet2'!$H$45,MATCH(AY166,Sheet2!$G$2:'Sheet2'!$G$45,0),0)),IF($BF$1=TRUE,INDEX(Sheet2!$I$2:'Sheet2'!$I$45,MATCH(AY166,Sheet2!$G$2:'Sheet2'!$G$45,0)),IF($BG$1=TRUE,INDEX(Sheet2!$H$2:'Sheet2'!$H$45,MATCH(AY166,Sheet2!$G$2:'Sheet2'!$G$45,0)),0)))+IF($BC$1=TRUE,2,0)</f>
        <v>11</v>
      </c>
      <c r="AA166" s="8">
        <f t="shared" si="197"/>
        <v>14.5</v>
      </c>
      <c r="AB166" s="8">
        <f t="shared" si="198"/>
        <v>17.5</v>
      </c>
      <c r="AC166" s="26">
        <f t="shared" si="199"/>
        <v>20.5</v>
      </c>
      <c r="AD166" s="8">
        <f>AZ166+IF($F166="범선",IF($BE$1=TRUE,INDEX(Sheet2!$H$2:'Sheet2'!$H$45,MATCH(AZ166,Sheet2!$G$2:'Sheet2'!$G$45,0),0)),IF($BF$1=TRUE,INDEX(Sheet2!$I$2:'Sheet2'!$I$45,MATCH(AZ166,Sheet2!$G$2:'Sheet2'!$G$45,0)),IF($BG$1=TRUE,INDEX(Sheet2!$H$2:'Sheet2'!$H$45,MATCH(AZ166,Sheet2!$G$2:'Sheet2'!$G$45,0)),0)))+IF($BC$1=TRUE,2,0)</f>
        <v>15</v>
      </c>
      <c r="AE166" s="8">
        <f t="shared" si="200"/>
        <v>18.5</v>
      </c>
      <c r="AF166" s="8">
        <f t="shared" si="201"/>
        <v>21.5</v>
      </c>
      <c r="AG166" s="26">
        <f t="shared" si="202"/>
        <v>24.5</v>
      </c>
      <c r="AH166" s="8"/>
      <c r="AI166" s="6">
        <v>339</v>
      </c>
      <c r="AJ166" s="6">
        <v>190</v>
      </c>
      <c r="AK166" s="6">
        <v>6</v>
      </c>
      <c r="AL166" s="6">
        <v>11</v>
      </c>
      <c r="AM166" s="6">
        <v>32</v>
      </c>
      <c r="AN166" s="6">
        <v>68</v>
      </c>
      <c r="AO166" s="6">
        <v>40</v>
      </c>
      <c r="AP166" s="6">
        <v>46</v>
      </c>
      <c r="AQ166" s="6">
        <v>506</v>
      </c>
      <c r="AR166" s="6">
        <v>4</v>
      </c>
      <c r="AS166" s="6">
        <f t="shared" si="203"/>
        <v>620</v>
      </c>
      <c r="AT166" s="6">
        <f t="shared" si="204"/>
        <v>465</v>
      </c>
      <c r="AU166" s="6">
        <f t="shared" si="205"/>
        <v>775</v>
      </c>
      <c r="AV166" s="6">
        <f t="shared" si="206"/>
        <v>1</v>
      </c>
      <c r="AW166" s="6">
        <f t="shared" si="207"/>
        <v>2</v>
      </c>
      <c r="AX166" s="6">
        <f t="shared" si="208"/>
        <v>6</v>
      </c>
      <c r="AY166" s="6">
        <f t="shared" si="209"/>
        <v>9</v>
      </c>
      <c r="AZ166" s="6">
        <f t="shared" si="210"/>
        <v>13</v>
      </c>
    </row>
    <row r="167" spans="1:52" s="6" customFormat="1" hidden="1">
      <c r="A167" s="35">
        <v>181</v>
      </c>
      <c r="B167" s="7" t="s">
        <v>46</v>
      </c>
      <c r="C167" s="23" t="s">
        <v>48</v>
      </c>
      <c r="D167" s="8" t="s">
        <v>1</v>
      </c>
      <c r="E167" s="8" t="s">
        <v>0</v>
      </c>
      <c r="F167" s="9" t="s">
        <v>69</v>
      </c>
      <c r="G167" s="26" t="s">
        <v>8</v>
      </c>
      <c r="H167" s="6">
        <f>ROUNDDOWN(AI167*1.05,0)+INDEX(Sheet2!$B$2:'Sheet2'!$B$5,MATCH(G167,Sheet2!$A$2:'Sheet2'!$A$5,0),0)+34*AR167-ROUNDUP(IF($BA$1=TRUE,AT167,AU167)/10,0)</f>
        <v>580</v>
      </c>
      <c r="I167" s="6">
        <f>ROUNDDOWN(AJ167*1.05,0)+INDEX(Sheet2!$B$2:'Sheet2'!$B$5,MATCH(G167,Sheet2!$A$2:'Sheet2'!$A$5,0),0)+34*AR167-ROUNDUP(IF($BA$1=TRUE,AT167,AU167)/10,0)</f>
        <v>426</v>
      </c>
      <c r="J167" s="45">
        <f t="shared" si="186"/>
        <v>1006</v>
      </c>
      <c r="K167" s="41">
        <f>AU167-ROUNDDOWN(AP167/2,0)-ROUNDDOWN(MAX(AO167*1.2,AN167*0.5),0)+INDEX(Sheet2!$C$2:'Sheet2'!$C$5,MATCH(G167,Sheet2!$A$2:'Sheet2'!$A$5,0),0)</f>
        <v>753</v>
      </c>
      <c r="L167" s="23">
        <f t="shared" si="187"/>
        <v>394</v>
      </c>
      <c r="N167" s="27">
        <f>AV167+IF($F167="범선",IF($BE$1=TRUE,INDEX(Sheet2!$H$2:'Sheet2'!$H$45,MATCH(AV167,Sheet2!$G$2:'Sheet2'!$G$45,0),0)),IF($BF$1=TRUE,INDEX(Sheet2!$I$2:'Sheet2'!$I$45,MATCH(AV167,Sheet2!$G$2:'Sheet2'!$G$45,0)),IF($BG$1=TRUE,INDEX(Sheet2!$H$2:'Sheet2'!$H$45,MATCH(AV167,Sheet2!$G$2:'Sheet2'!$G$45,0)),0)))+IF($BC$1=TRUE,2,0)</f>
        <v>3</v>
      </c>
      <c r="O167" s="8">
        <f t="shared" si="188"/>
        <v>6</v>
      </c>
      <c r="P167" s="8">
        <f t="shared" si="189"/>
        <v>9</v>
      </c>
      <c r="Q167" s="26">
        <f t="shared" si="190"/>
        <v>12</v>
      </c>
      <c r="R167" s="8">
        <f>AW167+IF($F167="범선",IF($BE$1=TRUE,INDEX(Sheet2!$H$2:'Sheet2'!$H$45,MATCH(AW167,Sheet2!$G$2:'Sheet2'!$G$45,0),0)),IF($BF$1=TRUE,INDEX(Sheet2!$I$2:'Sheet2'!$I$45,MATCH(AW167,Sheet2!$G$2:'Sheet2'!$G$45,0)),IF($BG$1=TRUE,INDEX(Sheet2!$H$2:'Sheet2'!$H$45,MATCH(AW167,Sheet2!$G$2:'Sheet2'!$G$45,0)),0)))+IF($BC$1=TRUE,2,0)</f>
        <v>4</v>
      </c>
      <c r="S167" s="8">
        <f t="shared" si="191"/>
        <v>7.5</v>
      </c>
      <c r="T167" s="8">
        <f t="shared" si="192"/>
        <v>10.5</v>
      </c>
      <c r="U167" s="26">
        <f t="shared" si="193"/>
        <v>13.5</v>
      </c>
      <c r="V167" s="8">
        <f>AX167+IF($F167="범선",IF($BE$1=TRUE,INDEX(Sheet2!$H$2:'Sheet2'!$H$45,MATCH(AX167,Sheet2!$G$2:'Sheet2'!$G$45,0),0)),IF($BF$1=TRUE,INDEX(Sheet2!$I$2:'Sheet2'!$I$45,MATCH(AX167,Sheet2!$G$2:'Sheet2'!$G$45,0)),IF($BG$1=TRUE,INDEX(Sheet2!$H$2:'Sheet2'!$H$45,MATCH(AX167,Sheet2!$G$2:'Sheet2'!$G$45,0)),0)))+IF($BC$1=TRUE,2,0)</f>
        <v>8</v>
      </c>
      <c r="W167" s="8">
        <f t="shared" si="194"/>
        <v>11.5</v>
      </c>
      <c r="X167" s="8">
        <f t="shared" si="195"/>
        <v>14.5</v>
      </c>
      <c r="Y167" s="26">
        <f t="shared" si="196"/>
        <v>17.5</v>
      </c>
      <c r="Z167" s="8">
        <f>AY167+IF($F167="범선",IF($BE$1=TRUE,INDEX(Sheet2!$H$2:'Sheet2'!$H$45,MATCH(AY167,Sheet2!$G$2:'Sheet2'!$G$45,0),0)),IF($BF$1=TRUE,INDEX(Sheet2!$I$2:'Sheet2'!$I$45,MATCH(AY167,Sheet2!$G$2:'Sheet2'!$G$45,0)),IF($BG$1=TRUE,INDEX(Sheet2!$H$2:'Sheet2'!$H$45,MATCH(AY167,Sheet2!$G$2:'Sheet2'!$G$45,0)),0)))+IF($BC$1=TRUE,2,0)</f>
        <v>11</v>
      </c>
      <c r="AA167" s="8">
        <f t="shared" si="197"/>
        <v>14.5</v>
      </c>
      <c r="AB167" s="8">
        <f t="shared" si="198"/>
        <v>17.5</v>
      </c>
      <c r="AC167" s="26">
        <f t="shared" si="199"/>
        <v>20.5</v>
      </c>
      <c r="AD167" s="8">
        <f>AZ167+IF($F167="범선",IF($BE$1=TRUE,INDEX(Sheet2!$H$2:'Sheet2'!$H$45,MATCH(AZ167,Sheet2!$G$2:'Sheet2'!$G$45,0),0)),IF($BF$1=TRUE,INDEX(Sheet2!$I$2:'Sheet2'!$I$45,MATCH(AZ167,Sheet2!$G$2:'Sheet2'!$G$45,0)),IF($BG$1=TRUE,INDEX(Sheet2!$H$2:'Sheet2'!$H$45,MATCH(AZ167,Sheet2!$G$2:'Sheet2'!$G$45,0)),0)))+IF($BC$1=TRUE,2,0)</f>
        <v>15</v>
      </c>
      <c r="AE167" s="8">
        <f t="shared" si="200"/>
        <v>18.5</v>
      </c>
      <c r="AF167" s="8">
        <f t="shared" si="201"/>
        <v>21.5</v>
      </c>
      <c r="AG167" s="26">
        <f t="shared" si="202"/>
        <v>24.5</v>
      </c>
      <c r="AH167" s="8"/>
      <c r="AI167" s="6">
        <v>325</v>
      </c>
      <c r="AJ167" s="6">
        <v>179</v>
      </c>
      <c r="AK167" s="6">
        <v>5</v>
      </c>
      <c r="AL167" s="6">
        <v>10</v>
      </c>
      <c r="AM167" s="6">
        <v>32</v>
      </c>
      <c r="AN167" s="6">
        <v>68</v>
      </c>
      <c r="AO167" s="6">
        <v>40</v>
      </c>
      <c r="AP167" s="6">
        <v>46</v>
      </c>
      <c r="AQ167" s="6">
        <v>506</v>
      </c>
      <c r="AR167" s="6">
        <v>4</v>
      </c>
      <c r="AS167" s="6">
        <f t="shared" si="203"/>
        <v>620</v>
      </c>
      <c r="AT167" s="6">
        <f t="shared" si="204"/>
        <v>465</v>
      </c>
      <c r="AU167" s="6">
        <f t="shared" si="205"/>
        <v>775</v>
      </c>
      <c r="AV167" s="6">
        <f t="shared" si="206"/>
        <v>1</v>
      </c>
      <c r="AW167" s="6">
        <f t="shared" si="207"/>
        <v>2</v>
      </c>
      <c r="AX167" s="6">
        <f t="shared" si="208"/>
        <v>6</v>
      </c>
      <c r="AY167" s="6">
        <f t="shared" si="209"/>
        <v>9</v>
      </c>
      <c r="AZ167" s="6">
        <f t="shared" si="210"/>
        <v>13</v>
      </c>
    </row>
    <row r="168" spans="1:52" s="6" customFormat="1" hidden="1">
      <c r="A168" s="35">
        <v>182</v>
      </c>
      <c r="B168" s="7" t="s">
        <v>66</v>
      </c>
      <c r="C168" s="23" t="s">
        <v>49</v>
      </c>
      <c r="D168" s="8" t="s">
        <v>1</v>
      </c>
      <c r="E168" s="8" t="s">
        <v>67</v>
      </c>
      <c r="F168" s="9" t="s">
        <v>69</v>
      </c>
      <c r="G168" s="26" t="s">
        <v>10</v>
      </c>
      <c r="H168" s="6">
        <f>ROUNDDOWN(AI168*1.05,0)+INDEX(Sheet2!$B$2:'Sheet2'!$B$5,MATCH(G168,Sheet2!$A$2:'Sheet2'!$A$5,0),0)+34*AR168-ROUNDUP(IF($BA$1=TRUE,AT168,AU168)/10,0)</f>
        <v>477</v>
      </c>
      <c r="I168" s="6">
        <f>ROUNDDOWN(AJ168*1.05,0)+INDEX(Sheet2!$B$2:'Sheet2'!$B$5,MATCH(G168,Sheet2!$A$2:'Sheet2'!$A$5,0),0)+34*AR168-ROUNDUP(IF($BA$1=TRUE,AT168,AU168)/10,0)</f>
        <v>551</v>
      </c>
      <c r="J168" s="45">
        <f t="shared" si="186"/>
        <v>1028</v>
      </c>
      <c r="K168" s="41">
        <f>AU168-ROUNDDOWN(AP168/2,0)-ROUNDDOWN(MAX(AO168*1.2,AN168*0.5),0)+INDEX(Sheet2!$C$2:'Sheet2'!$C$5,MATCH(G168,Sheet2!$A$2:'Sheet2'!$A$5,0),0)</f>
        <v>1411</v>
      </c>
      <c r="L168" s="37">
        <f t="shared" si="187"/>
        <v>780</v>
      </c>
      <c r="N168" s="27">
        <f>AV168+IF($F168="범선",IF($BE$1=TRUE,INDEX(Sheet2!$H$2:'Sheet2'!$H$45,MATCH(AV168,Sheet2!$G$2:'Sheet2'!$G$45,0),0)),IF($BF$1=TRUE,INDEX(Sheet2!$I$2:'Sheet2'!$I$45,MATCH(AV168,Sheet2!$G$2:'Sheet2'!$G$45,0)),IF($BG$1=TRUE,INDEX(Sheet2!$H$2:'Sheet2'!$H$45,MATCH(AV168,Sheet2!$G$2:'Sheet2'!$G$45,0)),0)))+IF($BC$1=TRUE,2,0)</f>
        <v>1</v>
      </c>
      <c r="O168" s="8">
        <f t="shared" si="188"/>
        <v>4</v>
      </c>
      <c r="P168" s="8">
        <f t="shared" si="189"/>
        <v>7</v>
      </c>
      <c r="Q168" s="26">
        <f t="shared" si="190"/>
        <v>10</v>
      </c>
      <c r="R168" s="8">
        <f>AW168+IF($F168="범선",IF($BE$1=TRUE,INDEX(Sheet2!$H$2:'Sheet2'!$H$45,MATCH(AW168,Sheet2!$G$2:'Sheet2'!$G$45,0),0)),IF($BF$1=TRUE,INDEX(Sheet2!$I$2:'Sheet2'!$I$45,MATCH(AW168,Sheet2!$G$2:'Sheet2'!$G$45,0)),IF($BG$1=TRUE,INDEX(Sheet2!$H$2:'Sheet2'!$H$45,MATCH(AW168,Sheet2!$G$2:'Sheet2'!$G$45,0)),0)))+IF($BC$1=TRUE,2,0)</f>
        <v>2</v>
      </c>
      <c r="S168" s="8">
        <f t="shared" si="191"/>
        <v>5.5</v>
      </c>
      <c r="T168" s="8">
        <f t="shared" si="192"/>
        <v>8.5</v>
      </c>
      <c r="U168" s="26">
        <f t="shared" si="193"/>
        <v>11.5</v>
      </c>
      <c r="V168" s="8">
        <f>AX168+IF($F168="범선",IF($BE$1=TRUE,INDEX(Sheet2!$H$2:'Sheet2'!$H$45,MATCH(AX168,Sheet2!$G$2:'Sheet2'!$G$45,0),0)),IF($BF$1=TRUE,INDEX(Sheet2!$I$2:'Sheet2'!$I$45,MATCH(AX168,Sheet2!$G$2:'Sheet2'!$G$45,0)),IF($BG$1=TRUE,INDEX(Sheet2!$H$2:'Sheet2'!$H$45,MATCH(AX168,Sheet2!$G$2:'Sheet2'!$G$45,0)),0)))+IF($BC$1=TRUE,2,0)</f>
        <v>5</v>
      </c>
      <c r="W168" s="8">
        <f t="shared" si="194"/>
        <v>8.5</v>
      </c>
      <c r="X168" s="8">
        <f t="shared" si="195"/>
        <v>11.5</v>
      </c>
      <c r="Y168" s="26">
        <f t="shared" si="196"/>
        <v>14.5</v>
      </c>
      <c r="Z168" s="8">
        <f>AY168+IF($F168="범선",IF($BE$1=TRUE,INDEX(Sheet2!$H$2:'Sheet2'!$H$45,MATCH(AY168,Sheet2!$G$2:'Sheet2'!$G$45,0),0)),IF($BF$1=TRUE,INDEX(Sheet2!$I$2:'Sheet2'!$I$45,MATCH(AY168,Sheet2!$G$2:'Sheet2'!$G$45,0)),IF($BG$1=TRUE,INDEX(Sheet2!$H$2:'Sheet2'!$H$45,MATCH(AY168,Sheet2!$G$2:'Sheet2'!$G$45,0)),0)))+IF($BC$1=TRUE,2,0)</f>
        <v>9</v>
      </c>
      <c r="AA168" s="8">
        <f t="shared" si="197"/>
        <v>12.5</v>
      </c>
      <c r="AB168" s="8">
        <f t="shared" si="198"/>
        <v>15.5</v>
      </c>
      <c r="AC168" s="26">
        <f t="shared" si="199"/>
        <v>18.5</v>
      </c>
      <c r="AD168" s="8">
        <f>AZ168+IF($F168="범선",IF($BE$1=TRUE,INDEX(Sheet2!$H$2:'Sheet2'!$H$45,MATCH(AZ168,Sheet2!$G$2:'Sheet2'!$G$45,0),0)),IF($BF$1=TRUE,INDEX(Sheet2!$I$2:'Sheet2'!$I$45,MATCH(AZ168,Sheet2!$G$2:'Sheet2'!$G$45,0)),IF($BG$1=TRUE,INDEX(Sheet2!$H$2:'Sheet2'!$H$45,MATCH(AZ168,Sheet2!$G$2:'Sheet2'!$G$45,0)),0)))+IF($BC$1=TRUE,2,0)</f>
        <v>13</v>
      </c>
      <c r="AE168" s="8">
        <f t="shared" si="200"/>
        <v>16.5</v>
      </c>
      <c r="AF168" s="8">
        <f t="shared" si="201"/>
        <v>19.5</v>
      </c>
      <c r="AG168" s="26">
        <f t="shared" si="202"/>
        <v>22.5</v>
      </c>
      <c r="AH168" s="8"/>
      <c r="AI168" s="6">
        <v>275</v>
      </c>
      <c r="AJ168" s="6">
        <v>345</v>
      </c>
      <c r="AK168" s="6">
        <v>15</v>
      </c>
      <c r="AL168" s="6">
        <v>12</v>
      </c>
      <c r="AM168" s="6">
        <v>40</v>
      </c>
      <c r="AN168" s="6">
        <v>50</v>
      </c>
      <c r="AO168" s="44">
        <v>50</v>
      </c>
      <c r="AP168" s="44">
        <v>60</v>
      </c>
      <c r="AQ168" s="6">
        <v>1050</v>
      </c>
      <c r="AR168" s="6">
        <v>4</v>
      </c>
      <c r="AS168" s="6">
        <f t="shared" si="203"/>
        <v>1160</v>
      </c>
      <c r="AT168" s="6">
        <f t="shared" si="204"/>
        <v>870</v>
      </c>
      <c r="AU168" s="6">
        <f t="shared" si="205"/>
        <v>1450</v>
      </c>
      <c r="AV168" s="6">
        <f t="shared" si="206"/>
        <v>-1</v>
      </c>
      <c r="AW168" s="6">
        <f t="shared" si="207"/>
        <v>0</v>
      </c>
      <c r="AX168" s="6">
        <f t="shared" si="208"/>
        <v>3</v>
      </c>
      <c r="AY168" s="6">
        <f t="shared" si="209"/>
        <v>7</v>
      </c>
      <c r="AZ168" s="6">
        <f t="shared" si="210"/>
        <v>11</v>
      </c>
    </row>
    <row r="169" spans="1:52" s="6" customFormat="1" hidden="1">
      <c r="A169" s="35">
        <v>183</v>
      </c>
      <c r="B169" s="7" t="s">
        <v>51</v>
      </c>
      <c r="C169" s="23" t="s">
        <v>52</v>
      </c>
      <c r="D169" s="8" t="s">
        <v>1</v>
      </c>
      <c r="E169" s="8" t="s">
        <v>0</v>
      </c>
      <c r="F169" s="9" t="s">
        <v>69</v>
      </c>
      <c r="G169" s="26" t="s">
        <v>10</v>
      </c>
      <c r="H169" s="6">
        <f>ROUNDDOWN(AI169*1.05,0)+INDEX(Sheet2!$B$2:'Sheet2'!$B$5,MATCH(G169,Sheet2!$A$2:'Sheet2'!$A$5,0),0)+34*AR169-ROUNDUP(IF($BA$1=TRUE,AT169,AU169)/10,0)</f>
        <v>575</v>
      </c>
      <c r="I169" s="6">
        <f>ROUNDDOWN(AJ169*1.05,0)+INDEX(Sheet2!$B$2:'Sheet2'!$B$5,MATCH(G169,Sheet2!$A$2:'Sheet2'!$A$5,0),0)+34*AR169-ROUNDUP(IF($BA$1=TRUE,AT169,AU169)/10,0)</f>
        <v>406</v>
      </c>
      <c r="J169" s="45">
        <f t="shared" si="186"/>
        <v>981</v>
      </c>
      <c r="K169" s="41">
        <f>AU169-ROUNDDOWN(AP169/2,0)-ROUNDDOWN(MAX(AO169*1.2,AN169*0.5),0)+INDEX(Sheet2!$C$2:'Sheet2'!$C$5,MATCH(G169,Sheet2!$A$2:'Sheet2'!$A$5,0),0)</f>
        <v>1117</v>
      </c>
      <c r="L169" s="23">
        <f t="shared" si="187"/>
        <v>613</v>
      </c>
      <c r="N169" s="27">
        <f>AV169+IF($F169="범선",IF($BE$1=TRUE,INDEX(Sheet2!$H$2:'Sheet2'!$H$45,MATCH(AV169,Sheet2!$G$2:'Sheet2'!$G$45,0),0)),IF($BF$1=TRUE,INDEX(Sheet2!$I$2:'Sheet2'!$I$45,MATCH(AV169,Sheet2!$G$2:'Sheet2'!$G$45,0)),IF($BG$1=TRUE,INDEX(Sheet2!$H$2:'Sheet2'!$H$45,MATCH(AV169,Sheet2!$G$2:'Sheet2'!$G$45,0)),0)))+IF($BC$1=TRUE,2,0)</f>
        <v>1</v>
      </c>
      <c r="O169" s="8">
        <f t="shared" si="188"/>
        <v>4</v>
      </c>
      <c r="P169" s="8">
        <f t="shared" si="189"/>
        <v>7</v>
      </c>
      <c r="Q169" s="26">
        <f t="shared" si="190"/>
        <v>10</v>
      </c>
      <c r="R169" s="8">
        <f>AW169+IF($F169="범선",IF($BE$1=TRUE,INDEX(Sheet2!$H$2:'Sheet2'!$H$45,MATCH(AW169,Sheet2!$G$2:'Sheet2'!$G$45,0),0)),IF($BF$1=TRUE,INDEX(Sheet2!$I$2:'Sheet2'!$I$45,MATCH(AW169,Sheet2!$G$2:'Sheet2'!$G$45,0)),IF($BG$1=TRUE,INDEX(Sheet2!$H$2:'Sheet2'!$H$45,MATCH(AW169,Sheet2!$G$2:'Sheet2'!$G$45,0)),0)))+IF($BC$1=TRUE,2,0)</f>
        <v>2</v>
      </c>
      <c r="S169" s="8">
        <f t="shared" si="191"/>
        <v>5.5</v>
      </c>
      <c r="T169" s="8">
        <f t="shared" si="192"/>
        <v>8.5</v>
      </c>
      <c r="U169" s="26">
        <f t="shared" si="193"/>
        <v>11.5</v>
      </c>
      <c r="V169" s="8">
        <f>AX169+IF($F169="범선",IF($BE$1=TRUE,INDEX(Sheet2!$H$2:'Sheet2'!$H$45,MATCH(AX169,Sheet2!$G$2:'Sheet2'!$G$45,0),0)),IF($BF$1=TRUE,INDEX(Sheet2!$I$2:'Sheet2'!$I$45,MATCH(AX169,Sheet2!$G$2:'Sheet2'!$G$45,0)),IF($BG$1=TRUE,INDEX(Sheet2!$H$2:'Sheet2'!$H$45,MATCH(AX169,Sheet2!$G$2:'Sheet2'!$G$45,0)),0)))+IF($BC$1=TRUE,2,0)</f>
        <v>6</v>
      </c>
      <c r="W169" s="8">
        <f t="shared" si="194"/>
        <v>9.5</v>
      </c>
      <c r="X169" s="8">
        <f t="shared" si="195"/>
        <v>12.5</v>
      </c>
      <c r="Y169" s="26">
        <f t="shared" si="196"/>
        <v>15.5</v>
      </c>
      <c r="Z169" s="8">
        <f>AY169+IF($F169="범선",IF($BE$1=TRUE,INDEX(Sheet2!$H$2:'Sheet2'!$H$45,MATCH(AY169,Sheet2!$G$2:'Sheet2'!$G$45,0),0)),IF($BF$1=TRUE,INDEX(Sheet2!$I$2:'Sheet2'!$I$45,MATCH(AY169,Sheet2!$G$2:'Sheet2'!$G$45,0)),IF($BG$1=TRUE,INDEX(Sheet2!$H$2:'Sheet2'!$H$45,MATCH(AY169,Sheet2!$G$2:'Sheet2'!$G$45,0)),0)))+IF($BC$1=TRUE,2,0)</f>
        <v>10</v>
      </c>
      <c r="AA169" s="8">
        <f t="shared" si="197"/>
        <v>13.5</v>
      </c>
      <c r="AB169" s="8">
        <f t="shared" si="198"/>
        <v>16.5</v>
      </c>
      <c r="AC169" s="26">
        <f t="shared" si="199"/>
        <v>19.5</v>
      </c>
      <c r="AD169" s="8">
        <f>AZ169+IF($F169="범선",IF($BE$1=TRUE,INDEX(Sheet2!$H$2:'Sheet2'!$H$45,MATCH(AZ169,Sheet2!$G$2:'Sheet2'!$G$45,0),0)),IF($BF$1=TRUE,INDEX(Sheet2!$I$2:'Sheet2'!$I$45,MATCH(AZ169,Sheet2!$G$2:'Sheet2'!$G$45,0)),IF($BG$1=TRUE,INDEX(Sheet2!$H$2:'Sheet2'!$H$45,MATCH(AZ169,Sheet2!$G$2:'Sheet2'!$G$45,0)),0)))+IF($BC$1=TRUE,2,0)</f>
        <v>13</v>
      </c>
      <c r="AE169" s="8">
        <f t="shared" si="200"/>
        <v>16.5</v>
      </c>
      <c r="AF169" s="8">
        <f t="shared" si="201"/>
        <v>19.5</v>
      </c>
      <c r="AG169" s="26">
        <f t="shared" si="202"/>
        <v>22.5</v>
      </c>
      <c r="AH169" s="8"/>
      <c r="AI169" s="6">
        <v>350</v>
      </c>
      <c r="AJ169" s="6">
        <v>189</v>
      </c>
      <c r="AK169" s="6">
        <v>6</v>
      </c>
      <c r="AL169" s="6">
        <v>9</v>
      </c>
      <c r="AM169" s="6">
        <v>33</v>
      </c>
      <c r="AN169" s="6">
        <v>72</v>
      </c>
      <c r="AO169" s="6">
        <v>38</v>
      </c>
      <c r="AP169" s="6">
        <v>40</v>
      </c>
      <c r="AQ169" s="6">
        <v>793</v>
      </c>
      <c r="AR169" s="6">
        <v>4</v>
      </c>
      <c r="AS169" s="6">
        <f t="shared" si="203"/>
        <v>905</v>
      </c>
      <c r="AT169" s="6">
        <f t="shared" si="204"/>
        <v>678</v>
      </c>
      <c r="AU169" s="6">
        <f t="shared" si="205"/>
        <v>1131</v>
      </c>
      <c r="AV169" s="6">
        <f t="shared" si="206"/>
        <v>-1</v>
      </c>
      <c r="AW169" s="6">
        <f t="shared" si="207"/>
        <v>0</v>
      </c>
      <c r="AX169" s="6">
        <f t="shared" si="208"/>
        <v>4</v>
      </c>
      <c r="AY169" s="6">
        <f t="shared" si="209"/>
        <v>8</v>
      </c>
      <c r="AZ169" s="6">
        <f t="shared" si="210"/>
        <v>11</v>
      </c>
    </row>
    <row r="170" spans="1:52" s="6" customFormat="1" hidden="1">
      <c r="A170" s="35">
        <v>184</v>
      </c>
      <c r="B170" s="7" t="s">
        <v>3</v>
      </c>
      <c r="C170" s="23" t="s">
        <v>63</v>
      </c>
      <c r="D170" s="8" t="s">
        <v>1</v>
      </c>
      <c r="E170" s="8" t="s">
        <v>70</v>
      </c>
      <c r="F170" s="8" t="s">
        <v>153</v>
      </c>
      <c r="G170" s="26" t="s">
        <v>10</v>
      </c>
      <c r="H170" s="6">
        <f>ROUNDDOWN(AI170*1.05,0)+INDEX(Sheet2!$B$2:'Sheet2'!$B$5,MATCH(G170,Sheet2!$A$2:'Sheet2'!$A$5,0),0)+34*AR170-ROUNDUP(IF($BA$1=TRUE,AT170,AU170)/10,0)</f>
        <v>322</v>
      </c>
      <c r="I170" s="6">
        <f>ROUNDDOWN(AJ170*1.05,0)+INDEX(Sheet2!$B$2:'Sheet2'!$B$5,MATCH(G170,Sheet2!$A$2:'Sheet2'!$A$5,0),0)+34*AR170-ROUNDUP(IF($BA$1=TRUE,AT170,AU170)/10,0)</f>
        <v>459</v>
      </c>
      <c r="J170" s="45">
        <f t="shared" si="186"/>
        <v>781</v>
      </c>
      <c r="K170" s="41">
        <f>AU170-ROUNDDOWN(AP170/2,0)-ROUNDDOWN(MAX(AO170*1.2,AN170*0.5),0)+INDEX(Sheet2!$C$2:'Sheet2'!$C$5,MATCH(G170,Sheet2!$A$2:'Sheet2'!$A$5,0),0)</f>
        <v>1443</v>
      </c>
      <c r="L170" s="23">
        <f t="shared" si="187"/>
        <v>797</v>
      </c>
      <c r="N170" s="27">
        <f>AV170+IF($F170="범선",IF($BE$1=TRUE,INDEX(Sheet2!$H$2:'Sheet2'!$H$45,MATCH(AV170,Sheet2!$G$2:'Sheet2'!$G$45,0),0)),IF($BF$1=TRUE,INDEX(Sheet2!$I$2:'Sheet2'!$I$45,MATCH(AV170,Sheet2!$G$2:'Sheet2'!$G$45,0)),IF($BG$1=TRUE,INDEX(Sheet2!$H$2:'Sheet2'!$H$45,MATCH(AV170,Sheet2!$G$2:'Sheet2'!$G$45,0)),0)))+IF($BC$1=TRUE,2,0)</f>
        <v>0</v>
      </c>
      <c r="O170" s="8">
        <f t="shared" si="188"/>
        <v>3</v>
      </c>
      <c r="P170" s="8">
        <f t="shared" si="189"/>
        <v>6</v>
      </c>
      <c r="Q170" s="26">
        <f t="shared" si="190"/>
        <v>9</v>
      </c>
      <c r="R170" s="8">
        <f>AW170+IF($F170="범선",IF($BE$1=TRUE,INDEX(Sheet2!$H$2:'Sheet2'!$H$45,MATCH(AW170,Sheet2!$G$2:'Sheet2'!$G$45,0),0)),IF($BF$1=TRUE,INDEX(Sheet2!$I$2:'Sheet2'!$I$45,MATCH(AW170,Sheet2!$G$2:'Sheet2'!$G$45,0)),IF($BG$1=TRUE,INDEX(Sheet2!$H$2:'Sheet2'!$H$45,MATCH(AW170,Sheet2!$G$2:'Sheet2'!$G$45,0)),0)))+IF($BC$1=TRUE,2,0)</f>
        <v>1</v>
      </c>
      <c r="S170" s="8">
        <f t="shared" si="191"/>
        <v>4.5</v>
      </c>
      <c r="T170" s="8">
        <f t="shared" si="192"/>
        <v>7.5</v>
      </c>
      <c r="U170" s="26">
        <f t="shared" si="193"/>
        <v>10.5</v>
      </c>
      <c r="V170" s="8">
        <f>AX170+IF($F170="범선",IF($BE$1=TRUE,INDEX(Sheet2!$H$2:'Sheet2'!$H$45,MATCH(AX170,Sheet2!$G$2:'Sheet2'!$G$45,0),0)),IF($BF$1=TRUE,INDEX(Sheet2!$I$2:'Sheet2'!$I$45,MATCH(AX170,Sheet2!$G$2:'Sheet2'!$G$45,0)),IF($BG$1=TRUE,INDEX(Sheet2!$H$2:'Sheet2'!$H$45,MATCH(AX170,Sheet2!$G$2:'Sheet2'!$G$45,0)),0)))+IF($BC$1=TRUE,2,0)</f>
        <v>5</v>
      </c>
      <c r="W170" s="8">
        <f t="shared" si="194"/>
        <v>8.5</v>
      </c>
      <c r="X170" s="8">
        <f t="shared" si="195"/>
        <v>11.5</v>
      </c>
      <c r="Y170" s="26">
        <f t="shared" si="196"/>
        <v>14.5</v>
      </c>
      <c r="Z170" s="8">
        <f>AY170+IF($F170="범선",IF($BE$1=TRUE,INDEX(Sheet2!$H$2:'Sheet2'!$H$45,MATCH(AY170,Sheet2!$G$2:'Sheet2'!$G$45,0),0)),IF($BF$1=TRUE,INDEX(Sheet2!$I$2:'Sheet2'!$I$45,MATCH(AY170,Sheet2!$G$2:'Sheet2'!$G$45,0)),IF($BG$1=TRUE,INDEX(Sheet2!$H$2:'Sheet2'!$H$45,MATCH(AY170,Sheet2!$G$2:'Sheet2'!$G$45,0)),0)))+IF($BC$1=TRUE,2,0)</f>
        <v>9</v>
      </c>
      <c r="AA170" s="8">
        <f t="shared" si="197"/>
        <v>12.5</v>
      </c>
      <c r="AB170" s="8">
        <f t="shared" si="198"/>
        <v>15.5</v>
      </c>
      <c r="AC170" s="26">
        <f t="shared" si="199"/>
        <v>18.5</v>
      </c>
      <c r="AD170" s="8">
        <f>AZ170+IF($F170="범선",IF($BE$1=TRUE,INDEX(Sheet2!$H$2:'Sheet2'!$H$45,MATCH(AZ170,Sheet2!$G$2:'Sheet2'!$G$45,0),0)),IF($BF$1=TRUE,INDEX(Sheet2!$I$2:'Sheet2'!$I$45,MATCH(AZ170,Sheet2!$G$2:'Sheet2'!$G$45,0)),IF($BG$1=TRUE,INDEX(Sheet2!$H$2:'Sheet2'!$H$45,MATCH(AZ170,Sheet2!$G$2:'Sheet2'!$G$45,0)),0)))+IF($BC$1=TRUE,2,0)</f>
        <v>12</v>
      </c>
      <c r="AE170" s="8">
        <f t="shared" si="200"/>
        <v>15.5</v>
      </c>
      <c r="AF170" s="8">
        <f t="shared" si="201"/>
        <v>18.5</v>
      </c>
      <c r="AG170" s="26">
        <f t="shared" si="202"/>
        <v>21.5</v>
      </c>
      <c r="AH170" s="8"/>
      <c r="AI170" s="6">
        <v>130</v>
      </c>
      <c r="AJ170" s="6">
        <v>260</v>
      </c>
      <c r="AK170" s="6">
        <v>7</v>
      </c>
      <c r="AL170" s="6">
        <v>9</v>
      </c>
      <c r="AM170" s="6">
        <v>38</v>
      </c>
      <c r="AN170" s="6">
        <v>100</v>
      </c>
      <c r="AO170" s="6">
        <v>50</v>
      </c>
      <c r="AP170" s="6">
        <v>70</v>
      </c>
      <c r="AQ170" s="6">
        <v>1020</v>
      </c>
      <c r="AR170" s="6">
        <v>4</v>
      </c>
      <c r="AS170" s="6">
        <f t="shared" si="203"/>
        <v>1190</v>
      </c>
      <c r="AT170" s="6">
        <f t="shared" si="204"/>
        <v>892</v>
      </c>
      <c r="AU170" s="6">
        <f t="shared" si="205"/>
        <v>1487</v>
      </c>
      <c r="AV170" s="6">
        <f t="shared" si="206"/>
        <v>-2</v>
      </c>
      <c r="AW170" s="6">
        <f t="shared" si="207"/>
        <v>-1</v>
      </c>
      <c r="AX170" s="6">
        <f t="shared" si="208"/>
        <v>3</v>
      </c>
      <c r="AY170" s="6">
        <f t="shared" si="209"/>
        <v>7</v>
      </c>
      <c r="AZ170" s="6">
        <f t="shared" si="210"/>
        <v>10</v>
      </c>
    </row>
    <row r="171" spans="1:52" s="6" customFormat="1" hidden="1">
      <c r="A171" s="35">
        <v>185</v>
      </c>
      <c r="B171" s="7" t="s">
        <v>68</v>
      </c>
      <c r="C171" s="23" t="s">
        <v>53</v>
      </c>
      <c r="D171" s="8" t="s">
        <v>1</v>
      </c>
      <c r="E171" s="8" t="s">
        <v>60</v>
      </c>
      <c r="F171" s="9" t="s">
        <v>69</v>
      </c>
      <c r="G171" s="26" t="s">
        <v>12</v>
      </c>
      <c r="H171" s="6">
        <f>ROUNDDOWN(AI171*1.05,0)+INDEX(Sheet2!$B$2:'Sheet2'!$B$5,MATCH(G171,Sheet2!$A$2:'Sheet2'!$A$5,0),0)+34*AR171-ROUNDUP(IF($BA$1=TRUE,AT171,AU171)/10,0)</f>
        <v>549</v>
      </c>
      <c r="I171" s="6">
        <f>ROUNDDOWN(AJ171*1.05,0)+INDEX(Sheet2!$B$2:'Sheet2'!$B$5,MATCH(G171,Sheet2!$A$2:'Sheet2'!$A$5,0),0)+34*AR171-ROUNDUP(IF($BA$1=TRUE,AT171,AU171)/10,0)</f>
        <v>444</v>
      </c>
      <c r="J171" s="45">
        <f t="shared" si="186"/>
        <v>993</v>
      </c>
      <c r="K171" s="42">
        <f>AU171-ROUNDDOWN(AP171/2,0)-ROUNDDOWN(MAX(AO171*1.2,AN171*0.5),0)+INDEX(Sheet2!$C$2:'Sheet2'!$C$5,MATCH(G171,Sheet2!$A$2:'Sheet2'!$A$5,0),0)</f>
        <v>565</v>
      </c>
      <c r="L171" s="28">
        <f t="shared" si="187"/>
        <v>239</v>
      </c>
      <c r="N171" s="27">
        <f>AV171+IF($F171="범선",IF($BE$1=TRUE,INDEX(Sheet2!$H$2:'Sheet2'!$H$45,MATCH(AV171,Sheet2!$G$2:'Sheet2'!$G$45,0),0)),IF($BF$1=TRUE,INDEX(Sheet2!$I$2:'Sheet2'!$I$45,MATCH(AV171,Sheet2!$G$2:'Sheet2'!$G$45,0)),IF($BG$1=TRUE,INDEX(Sheet2!$H$2:'Sheet2'!$H$45,MATCH(AV171,Sheet2!$G$2:'Sheet2'!$G$45,0)),0)))+IF($BC$1=TRUE,2,0)</f>
        <v>9</v>
      </c>
      <c r="O171" s="8">
        <f t="shared" si="188"/>
        <v>12</v>
      </c>
      <c r="P171" s="8">
        <f t="shared" si="189"/>
        <v>15</v>
      </c>
      <c r="Q171" s="26">
        <f t="shared" si="190"/>
        <v>18</v>
      </c>
      <c r="R171" s="8">
        <f>AW171+IF($F171="범선",IF($BE$1=TRUE,INDEX(Sheet2!$H$2:'Sheet2'!$H$45,MATCH(AW171,Sheet2!$G$2:'Sheet2'!$G$45,0),0)),IF($BF$1=TRUE,INDEX(Sheet2!$I$2:'Sheet2'!$I$45,MATCH(AW171,Sheet2!$G$2:'Sheet2'!$G$45,0)),IF($BG$1=TRUE,INDEX(Sheet2!$H$2:'Sheet2'!$H$45,MATCH(AW171,Sheet2!$G$2:'Sheet2'!$G$45,0)),0)))+IF($BC$1=TRUE,2,0)</f>
        <v>10</v>
      </c>
      <c r="S171" s="8">
        <f t="shared" si="191"/>
        <v>13.5</v>
      </c>
      <c r="T171" s="8">
        <f t="shared" si="192"/>
        <v>16.5</v>
      </c>
      <c r="U171" s="26">
        <f t="shared" si="193"/>
        <v>19.5</v>
      </c>
      <c r="V171" s="8">
        <f>AX171+IF($F171="범선",IF($BE$1=TRUE,INDEX(Sheet2!$H$2:'Sheet2'!$H$45,MATCH(AX171,Sheet2!$G$2:'Sheet2'!$G$45,0),0)),IF($BF$1=TRUE,INDEX(Sheet2!$I$2:'Sheet2'!$I$45,MATCH(AX171,Sheet2!$G$2:'Sheet2'!$G$45,0)),IF($BG$1=TRUE,INDEX(Sheet2!$H$2:'Sheet2'!$H$45,MATCH(AX171,Sheet2!$G$2:'Sheet2'!$G$45,0)),0)))+IF($BC$1=TRUE,2,0)</f>
        <v>13</v>
      </c>
      <c r="W171" s="8">
        <f t="shared" si="194"/>
        <v>16.5</v>
      </c>
      <c r="X171" s="8">
        <f t="shared" si="195"/>
        <v>19.5</v>
      </c>
      <c r="Y171" s="26">
        <f t="shared" si="196"/>
        <v>22.5</v>
      </c>
      <c r="Z171" s="8">
        <f>AY171+IF($F171="범선",IF($BE$1=TRUE,INDEX(Sheet2!$H$2:'Sheet2'!$H$45,MATCH(AY171,Sheet2!$G$2:'Sheet2'!$G$45,0),0)),IF($BF$1=TRUE,INDEX(Sheet2!$I$2:'Sheet2'!$I$45,MATCH(AY171,Sheet2!$G$2:'Sheet2'!$G$45,0)),IF($BG$1=TRUE,INDEX(Sheet2!$H$2:'Sheet2'!$H$45,MATCH(AY171,Sheet2!$G$2:'Sheet2'!$G$45,0)),0)))+IF($BC$1=TRUE,2,0)</f>
        <v>17</v>
      </c>
      <c r="AA171" s="8">
        <f t="shared" si="197"/>
        <v>20.5</v>
      </c>
      <c r="AB171" s="8">
        <f t="shared" si="198"/>
        <v>23.5</v>
      </c>
      <c r="AC171" s="26">
        <f t="shared" si="199"/>
        <v>26.5</v>
      </c>
      <c r="AD171" s="8">
        <f>AZ171+IF($F171="범선",IF($BE$1=TRUE,INDEX(Sheet2!$H$2:'Sheet2'!$H$45,MATCH(AZ171,Sheet2!$G$2:'Sheet2'!$G$45,0),0)),IF($BF$1=TRUE,INDEX(Sheet2!$I$2:'Sheet2'!$I$45,MATCH(AZ171,Sheet2!$G$2:'Sheet2'!$G$45,0)),IF($BG$1=TRUE,INDEX(Sheet2!$H$2:'Sheet2'!$H$45,MATCH(AZ171,Sheet2!$G$2:'Sheet2'!$G$45,0)),0)))+IF($BC$1=TRUE,2,0)</f>
        <v>21</v>
      </c>
      <c r="AE171" s="8">
        <f t="shared" si="200"/>
        <v>24.5</v>
      </c>
      <c r="AF171" s="8">
        <f t="shared" si="201"/>
        <v>27.5</v>
      </c>
      <c r="AG171" s="26">
        <f t="shared" si="202"/>
        <v>30.5</v>
      </c>
      <c r="AH171" s="8"/>
      <c r="AI171" s="6">
        <v>300</v>
      </c>
      <c r="AJ171" s="6">
        <v>200</v>
      </c>
      <c r="AK171" s="6">
        <v>9</v>
      </c>
      <c r="AL171" s="6">
        <v>11</v>
      </c>
      <c r="AM171" s="6">
        <v>60</v>
      </c>
      <c r="AN171" s="10">
        <v>245</v>
      </c>
      <c r="AO171" s="6">
        <v>100</v>
      </c>
      <c r="AP171" s="10">
        <v>110</v>
      </c>
      <c r="AQ171" s="6">
        <v>200</v>
      </c>
      <c r="AR171" s="6">
        <v>4</v>
      </c>
      <c r="AS171" s="6">
        <f t="shared" si="203"/>
        <v>555</v>
      </c>
      <c r="AT171" s="6">
        <f t="shared" si="204"/>
        <v>416</v>
      </c>
      <c r="AU171" s="6">
        <f t="shared" si="205"/>
        <v>693</v>
      </c>
      <c r="AV171" s="6">
        <f t="shared" si="206"/>
        <v>7</v>
      </c>
      <c r="AW171" s="6">
        <f t="shared" si="207"/>
        <v>8</v>
      </c>
      <c r="AX171" s="6">
        <f t="shared" si="208"/>
        <v>11</v>
      </c>
      <c r="AY171" s="6">
        <f t="shared" si="209"/>
        <v>15</v>
      </c>
      <c r="AZ171" s="6">
        <f t="shared" si="210"/>
        <v>19</v>
      </c>
    </row>
    <row r="172" spans="1:52" s="6" customFormat="1" hidden="1">
      <c r="A172" s="35">
        <v>186</v>
      </c>
      <c r="B172" s="7" t="s">
        <v>57</v>
      </c>
      <c r="C172" s="23" t="s">
        <v>64</v>
      </c>
      <c r="D172" s="8" t="s">
        <v>1</v>
      </c>
      <c r="E172" s="8" t="s">
        <v>71</v>
      </c>
      <c r="F172" s="9" t="s">
        <v>69</v>
      </c>
      <c r="G172" s="26" t="s">
        <v>12</v>
      </c>
      <c r="H172" s="6">
        <f>ROUNDDOWN(AI172*1.05,0)+INDEX(Sheet2!$B$2:'Sheet2'!$B$5,MATCH(G172,Sheet2!$A$2:'Sheet2'!$A$5,0),0)+34*AR172-ROUNDUP(IF($BA$1=TRUE,AT172,AU172)/10,0)</f>
        <v>446</v>
      </c>
      <c r="I172" s="6">
        <f>ROUNDDOWN(AJ172*1.05,0)+INDEX(Sheet2!$B$2:'Sheet2'!$B$5,MATCH(G172,Sheet2!$A$2:'Sheet2'!$A$5,0),0)+34*AR172-ROUNDUP(IF($BA$1=TRUE,AT172,AU172)/10,0)</f>
        <v>552</v>
      </c>
      <c r="J172" s="45">
        <f t="shared" si="186"/>
        <v>998</v>
      </c>
      <c r="K172" s="41">
        <f>AU172-ROUNDDOWN(AP172/2,0)-ROUNDDOWN(MAX(AO172*1.2,AN172*0.5),0)+INDEX(Sheet2!$C$2:'Sheet2'!$C$5,MATCH(G172,Sheet2!$A$2:'Sheet2'!$A$5,0),0)</f>
        <v>794</v>
      </c>
      <c r="L172" s="23">
        <f t="shared" si="187"/>
        <v>385</v>
      </c>
      <c r="N172" s="27">
        <f>AV172+IF($F172="범선",IF($BE$1=TRUE,INDEX(Sheet2!$H$2:'Sheet2'!$H$45,MATCH(AV172,Sheet2!$G$2:'Sheet2'!$G$45,0),0)),IF($BF$1=TRUE,INDEX(Sheet2!$I$2:'Sheet2'!$I$45,MATCH(AV172,Sheet2!$G$2:'Sheet2'!$G$45,0)),IF($BG$1=TRUE,INDEX(Sheet2!$H$2:'Sheet2'!$H$45,MATCH(AV172,Sheet2!$G$2:'Sheet2'!$G$45,0)),0)))+IF($BC$1=TRUE,2,0)</f>
        <v>6</v>
      </c>
      <c r="O172" s="8">
        <f t="shared" si="188"/>
        <v>9</v>
      </c>
      <c r="P172" s="8">
        <f t="shared" si="189"/>
        <v>12</v>
      </c>
      <c r="Q172" s="26">
        <f t="shared" si="190"/>
        <v>15</v>
      </c>
      <c r="R172" s="8">
        <f>AW172+IF($F172="범선",IF($BE$1=TRUE,INDEX(Sheet2!$H$2:'Sheet2'!$H$45,MATCH(AW172,Sheet2!$G$2:'Sheet2'!$G$45,0),0)),IF($BF$1=TRUE,INDEX(Sheet2!$I$2:'Sheet2'!$I$45,MATCH(AW172,Sheet2!$G$2:'Sheet2'!$G$45,0)),IF($BG$1=TRUE,INDEX(Sheet2!$H$2:'Sheet2'!$H$45,MATCH(AW172,Sheet2!$G$2:'Sheet2'!$G$45,0)),0)))+IF($BC$1=TRUE,2,0)</f>
        <v>7</v>
      </c>
      <c r="S172" s="8">
        <f t="shared" si="191"/>
        <v>10.5</v>
      </c>
      <c r="T172" s="8">
        <f t="shared" si="192"/>
        <v>13.5</v>
      </c>
      <c r="U172" s="26">
        <f t="shared" si="193"/>
        <v>16.5</v>
      </c>
      <c r="V172" s="8">
        <f>AX172+IF($F172="범선",IF($BE$1=TRUE,INDEX(Sheet2!$H$2:'Sheet2'!$H$45,MATCH(AX172,Sheet2!$G$2:'Sheet2'!$G$45,0),0)),IF($BF$1=TRUE,INDEX(Sheet2!$I$2:'Sheet2'!$I$45,MATCH(AX172,Sheet2!$G$2:'Sheet2'!$G$45,0)),IF($BG$1=TRUE,INDEX(Sheet2!$H$2:'Sheet2'!$H$45,MATCH(AX172,Sheet2!$G$2:'Sheet2'!$G$45,0)),0)))+IF($BC$1=TRUE,2,0)</f>
        <v>10</v>
      </c>
      <c r="W172" s="8">
        <f t="shared" si="194"/>
        <v>13.5</v>
      </c>
      <c r="X172" s="8">
        <f t="shared" si="195"/>
        <v>16.5</v>
      </c>
      <c r="Y172" s="26">
        <f t="shared" si="196"/>
        <v>19.5</v>
      </c>
      <c r="Z172" s="8">
        <f>AY172+IF($F172="범선",IF($BE$1=TRUE,INDEX(Sheet2!$H$2:'Sheet2'!$H$45,MATCH(AY172,Sheet2!$G$2:'Sheet2'!$G$45,0),0)),IF($BF$1=TRUE,INDEX(Sheet2!$I$2:'Sheet2'!$I$45,MATCH(AY172,Sheet2!$G$2:'Sheet2'!$G$45,0)),IF($BG$1=TRUE,INDEX(Sheet2!$H$2:'Sheet2'!$H$45,MATCH(AY172,Sheet2!$G$2:'Sheet2'!$G$45,0)),0)))+IF($BC$1=TRUE,2,0)</f>
        <v>14</v>
      </c>
      <c r="AA172" s="8">
        <f t="shared" si="197"/>
        <v>17.5</v>
      </c>
      <c r="AB172" s="8">
        <f t="shared" si="198"/>
        <v>20.5</v>
      </c>
      <c r="AC172" s="26">
        <f t="shared" si="199"/>
        <v>23.5</v>
      </c>
      <c r="AD172" s="8">
        <f>AZ172+IF($F172="범선",IF($BE$1=TRUE,INDEX(Sheet2!$H$2:'Sheet2'!$H$45,MATCH(AZ172,Sheet2!$G$2:'Sheet2'!$G$45,0),0)),IF($BF$1=TRUE,INDEX(Sheet2!$I$2:'Sheet2'!$I$45,MATCH(AZ172,Sheet2!$G$2:'Sheet2'!$G$45,0)),IF($BG$1=TRUE,INDEX(Sheet2!$H$2:'Sheet2'!$H$45,MATCH(AZ172,Sheet2!$G$2:'Sheet2'!$G$45,0)),0)))+IF($BC$1=TRUE,2,0)</f>
        <v>18</v>
      </c>
      <c r="AE172" s="8">
        <f t="shared" si="200"/>
        <v>21.5</v>
      </c>
      <c r="AF172" s="8">
        <f t="shared" si="201"/>
        <v>24.5</v>
      </c>
      <c r="AG172" s="26">
        <f t="shared" si="202"/>
        <v>27.5</v>
      </c>
      <c r="AH172" s="8"/>
      <c r="AI172" s="6">
        <v>214</v>
      </c>
      <c r="AJ172" s="6">
        <v>315</v>
      </c>
      <c r="AK172" s="6">
        <v>12</v>
      </c>
      <c r="AL172" s="6">
        <v>13</v>
      </c>
      <c r="AM172" s="6">
        <v>50</v>
      </c>
      <c r="AN172" s="6">
        <v>200</v>
      </c>
      <c r="AO172" s="6">
        <v>55</v>
      </c>
      <c r="AP172" s="6">
        <v>110</v>
      </c>
      <c r="AQ172" s="6">
        <v>410</v>
      </c>
      <c r="AR172" s="6">
        <v>4</v>
      </c>
      <c r="AS172" s="6">
        <f t="shared" si="203"/>
        <v>720</v>
      </c>
      <c r="AT172" s="6">
        <f t="shared" si="204"/>
        <v>540</v>
      </c>
      <c r="AU172" s="6">
        <f t="shared" si="205"/>
        <v>900</v>
      </c>
      <c r="AV172" s="6">
        <f t="shared" si="206"/>
        <v>4</v>
      </c>
      <c r="AW172" s="6">
        <f t="shared" si="207"/>
        <v>5</v>
      </c>
      <c r="AX172" s="6">
        <f t="shared" si="208"/>
        <v>8</v>
      </c>
      <c r="AY172" s="6">
        <f t="shared" si="209"/>
        <v>12</v>
      </c>
      <c r="AZ172" s="6">
        <f t="shared" si="210"/>
        <v>16</v>
      </c>
    </row>
    <row r="173" spans="1:52" s="6" customFormat="1" hidden="1">
      <c r="A173" s="35">
        <v>187</v>
      </c>
      <c r="B173" s="7" t="s">
        <v>55</v>
      </c>
      <c r="C173" s="23" t="s">
        <v>54</v>
      </c>
      <c r="D173" s="8" t="s">
        <v>1</v>
      </c>
      <c r="E173" s="8" t="s">
        <v>0</v>
      </c>
      <c r="F173" s="9" t="s">
        <v>69</v>
      </c>
      <c r="G173" s="26" t="s">
        <v>12</v>
      </c>
      <c r="H173" s="6">
        <f>ROUNDDOWN(AI173*1.05,0)+INDEX(Sheet2!$B$2:'Sheet2'!$B$5,MATCH(G173,Sheet2!$A$2:'Sheet2'!$A$5,0),0)+34*AR173-ROUNDUP(IF($BA$1=TRUE,AT173,AU173)/10,0)</f>
        <v>546</v>
      </c>
      <c r="I173" s="6">
        <f>ROUNDDOWN(AJ173*1.05,0)+INDEX(Sheet2!$B$2:'Sheet2'!$B$5,MATCH(G173,Sheet2!$A$2:'Sheet2'!$A$5,0),0)+34*AR173-ROUNDUP(IF($BA$1=TRUE,AT173,AU173)/10,0)</f>
        <v>404</v>
      </c>
      <c r="J173" s="45">
        <f t="shared" si="186"/>
        <v>950</v>
      </c>
      <c r="K173" s="41">
        <f>AU173-ROUNDDOWN(AP173/2,0)-ROUNDDOWN(MAX(AO173*1.2,AN173*0.5),0)+INDEX(Sheet2!$C$2:'Sheet2'!$C$5,MATCH(G173,Sheet2!$A$2:'Sheet2'!$A$5,0),0)</f>
        <v>641</v>
      </c>
      <c r="L173" s="23">
        <f t="shared" si="187"/>
        <v>292</v>
      </c>
      <c r="N173" s="27">
        <f>AV173+IF($F173="범선",IF($BE$1=TRUE,INDEX(Sheet2!$H$2:'Sheet2'!$H$45,MATCH(AV173,Sheet2!$G$2:'Sheet2'!$G$45,0),0)),IF($BF$1=TRUE,INDEX(Sheet2!$I$2:'Sheet2'!$I$45,MATCH(AV173,Sheet2!$G$2:'Sheet2'!$G$45,0)),IF($BG$1=TRUE,INDEX(Sheet2!$H$2:'Sheet2'!$H$45,MATCH(AV173,Sheet2!$G$2:'Sheet2'!$G$45,0)),0)))+IF($BC$1=TRUE,2,0)</f>
        <v>6</v>
      </c>
      <c r="O173" s="8">
        <f t="shared" si="188"/>
        <v>9</v>
      </c>
      <c r="P173" s="8">
        <f t="shared" si="189"/>
        <v>12</v>
      </c>
      <c r="Q173" s="26">
        <f t="shared" si="190"/>
        <v>15</v>
      </c>
      <c r="R173" s="8">
        <f>AW173+IF($F173="범선",IF($BE$1=TRUE,INDEX(Sheet2!$H$2:'Sheet2'!$H$45,MATCH(AW173,Sheet2!$G$2:'Sheet2'!$G$45,0),0)),IF($BF$1=TRUE,INDEX(Sheet2!$I$2:'Sheet2'!$I$45,MATCH(AW173,Sheet2!$G$2:'Sheet2'!$G$45,0)),IF($BG$1=TRUE,INDEX(Sheet2!$H$2:'Sheet2'!$H$45,MATCH(AW173,Sheet2!$G$2:'Sheet2'!$G$45,0)),0)))+IF($BC$1=TRUE,2,0)</f>
        <v>7</v>
      </c>
      <c r="S173" s="8">
        <f t="shared" si="191"/>
        <v>10.5</v>
      </c>
      <c r="T173" s="8">
        <f t="shared" si="192"/>
        <v>13.5</v>
      </c>
      <c r="U173" s="26">
        <f t="shared" si="193"/>
        <v>16.5</v>
      </c>
      <c r="V173" s="8">
        <f>AX173+IF($F173="범선",IF($BE$1=TRUE,INDEX(Sheet2!$H$2:'Sheet2'!$H$45,MATCH(AX173,Sheet2!$G$2:'Sheet2'!$G$45,0),0)),IF($BF$1=TRUE,INDEX(Sheet2!$I$2:'Sheet2'!$I$45,MATCH(AX173,Sheet2!$G$2:'Sheet2'!$G$45,0)),IF($BG$1=TRUE,INDEX(Sheet2!$H$2:'Sheet2'!$H$45,MATCH(AX173,Sheet2!$G$2:'Sheet2'!$G$45,0)),0)))+IF($BC$1=TRUE,2,0)</f>
        <v>11</v>
      </c>
      <c r="W173" s="8">
        <f t="shared" si="194"/>
        <v>14.5</v>
      </c>
      <c r="X173" s="8">
        <f t="shared" si="195"/>
        <v>17.5</v>
      </c>
      <c r="Y173" s="26">
        <f t="shared" si="196"/>
        <v>20.5</v>
      </c>
      <c r="Z173" s="8">
        <f>AY173+IF($F173="범선",IF($BE$1=TRUE,INDEX(Sheet2!$H$2:'Sheet2'!$H$45,MATCH(AY173,Sheet2!$G$2:'Sheet2'!$G$45,0),0)),IF($BF$1=TRUE,INDEX(Sheet2!$I$2:'Sheet2'!$I$45,MATCH(AY173,Sheet2!$G$2:'Sheet2'!$G$45,0)),IF($BG$1=TRUE,INDEX(Sheet2!$H$2:'Sheet2'!$H$45,MATCH(AY173,Sheet2!$G$2:'Sheet2'!$G$45,0)),0)))+IF($BC$1=TRUE,2,0)</f>
        <v>15</v>
      </c>
      <c r="AA173" s="8">
        <f t="shared" si="197"/>
        <v>18.5</v>
      </c>
      <c r="AB173" s="8">
        <f t="shared" si="198"/>
        <v>21.5</v>
      </c>
      <c r="AC173" s="26">
        <f t="shared" si="199"/>
        <v>24.5</v>
      </c>
      <c r="AD173" s="8">
        <f>AZ173+IF($F173="범선",IF($BE$1=TRUE,INDEX(Sheet2!$H$2:'Sheet2'!$H$45,MATCH(AZ173,Sheet2!$G$2:'Sheet2'!$G$45,0),0)),IF($BF$1=TRUE,INDEX(Sheet2!$I$2:'Sheet2'!$I$45,MATCH(AZ173,Sheet2!$G$2:'Sheet2'!$G$45,0)),IF($BG$1=TRUE,INDEX(Sheet2!$H$2:'Sheet2'!$H$45,MATCH(AZ173,Sheet2!$G$2:'Sheet2'!$G$45,0)),0)))+IF($BC$1=TRUE,2,0)</f>
        <v>18</v>
      </c>
      <c r="AE173" s="8">
        <f t="shared" si="200"/>
        <v>21.5</v>
      </c>
      <c r="AF173" s="8">
        <f t="shared" si="201"/>
        <v>24.5</v>
      </c>
      <c r="AG173" s="26">
        <f t="shared" si="202"/>
        <v>27.5</v>
      </c>
      <c r="AH173" s="8"/>
      <c r="AI173" s="6">
        <v>300</v>
      </c>
      <c r="AJ173" s="6">
        <v>165</v>
      </c>
      <c r="AK173" s="6">
        <v>5</v>
      </c>
      <c r="AL173" s="6">
        <v>8</v>
      </c>
      <c r="AM173" s="6">
        <v>48</v>
      </c>
      <c r="AN173" s="6">
        <v>135</v>
      </c>
      <c r="AO173" s="6">
        <v>90</v>
      </c>
      <c r="AP173" s="6">
        <v>100</v>
      </c>
      <c r="AQ173" s="6">
        <v>365</v>
      </c>
      <c r="AR173" s="6">
        <v>4</v>
      </c>
      <c r="AS173" s="6">
        <f t="shared" si="203"/>
        <v>600</v>
      </c>
      <c r="AT173" s="6">
        <f t="shared" si="204"/>
        <v>450</v>
      </c>
      <c r="AU173" s="6">
        <f t="shared" si="205"/>
        <v>750</v>
      </c>
      <c r="AV173" s="6">
        <f t="shared" si="206"/>
        <v>4</v>
      </c>
      <c r="AW173" s="6">
        <f t="shared" si="207"/>
        <v>5</v>
      </c>
      <c r="AX173" s="6">
        <f t="shared" si="208"/>
        <v>9</v>
      </c>
      <c r="AY173" s="6">
        <f t="shared" si="209"/>
        <v>13</v>
      </c>
      <c r="AZ173" s="6">
        <f t="shared" si="210"/>
        <v>16</v>
      </c>
    </row>
    <row r="174" spans="1:52" s="6" customFormat="1" hidden="1">
      <c r="A174" s="35">
        <v>188</v>
      </c>
      <c r="B174" s="7" t="s">
        <v>56</v>
      </c>
      <c r="C174" s="23" t="s">
        <v>64</v>
      </c>
      <c r="D174" s="8" t="s">
        <v>1</v>
      </c>
      <c r="E174" s="8" t="s">
        <v>0</v>
      </c>
      <c r="F174" s="9" t="s">
        <v>69</v>
      </c>
      <c r="G174" s="26" t="s">
        <v>12</v>
      </c>
      <c r="H174" s="6">
        <f>ROUNDDOWN(AI174*1.05,0)+INDEX(Sheet2!$B$2:'Sheet2'!$B$5,MATCH(G174,Sheet2!$A$2:'Sheet2'!$A$5,0),0)+34*AR174-ROUNDUP(IF($BA$1=TRUE,AT174,AU174)/10,0)</f>
        <v>541</v>
      </c>
      <c r="I174" s="6">
        <f>ROUNDDOWN(AJ174*1.05,0)+INDEX(Sheet2!$B$2:'Sheet2'!$B$5,MATCH(G174,Sheet2!$A$2:'Sheet2'!$A$5,0),0)+34*AR174-ROUNDUP(IF($BA$1=TRUE,AT174,AU174)/10,0)</f>
        <v>399</v>
      </c>
      <c r="J174" s="45">
        <f t="shared" si="186"/>
        <v>940</v>
      </c>
      <c r="K174" s="41">
        <f>AU174-ROUNDDOWN(AP174/2,0)-ROUNDDOWN(MAX(AO174*1.2,AN174*0.5),0)+INDEX(Sheet2!$C$2:'Sheet2'!$C$5,MATCH(G174,Sheet2!$A$2:'Sheet2'!$A$5,0),0)</f>
        <v>727</v>
      </c>
      <c r="L174" s="23">
        <f t="shared" si="187"/>
        <v>348</v>
      </c>
      <c r="N174" s="27">
        <f>AV174+IF($F174="범선",IF($BE$1=TRUE,INDEX(Sheet2!$H$2:'Sheet2'!$H$45,MATCH(AV174,Sheet2!$G$2:'Sheet2'!$G$45,0),0)),IF($BF$1=TRUE,INDEX(Sheet2!$I$2:'Sheet2'!$I$45,MATCH(AV174,Sheet2!$G$2:'Sheet2'!$G$45,0)),IF($BG$1=TRUE,INDEX(Sheet2!$H$2:'Sheet2'!$H$45,MATCH(AV174,Sheet2!$G$2:'Sheet2'!$G$45,0)),0)))+IF($BC$1=TRUE,2,0)</f>
        <v>5</v>
      </c>
      <c r="O174" s="8">
        <f t="shared" si="188"/>
        <v>8</v>
      </c>
      <c r="P174" s="8">
        <f t="shared" si="189"/>
        <v>11</v>
      </c>
      <c r="Q174" s="26">
        <f t="shared" si="190"/>
        <v>14</v>
      </c>
      <c r="R174" s="8">
        <f>AW174+IF($F174="범선",IF($BE$1=TRUE,INDEX(Sheet2!$H$2:'Sheet2'!$H$45,MATCH(AW174,Sheet2!$G$2:'Sheet2'!$G$45,0),0)),IF($BF$1=TRUE,INDEX(Sheet2!$I$2:'Sheet2'!$I$45,MATCH(AW174,Sheet2!$G$2:'Sheet2'!$G$45,0)),IF($BG$1=TRUE,INDEX(Sheet2!$H$2:'Sheet2'!$H$45,MATCH(AW174,Sheet2!$G$2:'Sheet2'!$G$45,0)),0)))+IF($BC$1=TRUE,2,0)</f>
        <v>7</v>
      </c>
      <c r="S174" s="8">
        <f t="shared" si="191"/>
        <v>10.5</v>
      </c>
      <c r="T174" s="8">
        <f t="shared" si="192"/>
        <v>13.5</v>
      </c>
      <c r="U174" s="26">
        <f t="shared" si="193"/>
        <v>16.5</v>
      </c>
      <c r="V174" s="8">
        <f>AX174+IF($F174="범선",IF($BE$1=TRUE,INDEX(Sheet2!$H$2:'Sheet2'!$H$45,MATCH(AX174,Sheet2!$G$2:'Sheet2'!$G$45,0),0)),IF($BF$1=TRUE,INDEX(Sheet2!$I$2:'Sheet2'!$I$45,MATCH(AX174,Sheet2!$G$2:'Sheet2'!$G$45,0)),IF($BG$1=TRUE,INDEX(Sheet2!$H$2:'Sheet2'!$H$45,MATCH(AX174,Sheet2!$G$2:'Sheet2'!$G$45,0)),0)))+IF($BC$1=TRUE,2,0)</f>
        <v>10</v>
      </c>
      <c r="W174" s="8">
        <f t="shared" si="194"/>
        <v>13.5</v>
      </c>
      <c r="X174" s="8">
        <f t="shared" si="195"/>
        <v>16.5</v>
      </c>
      <c r="Y174" s="26">
        <f t="shared" si="196"/>
        <v>19.5</v>
      </c>
      <c r="Z174" s="8">
        <f>AY174+IF($F174="범선",IF($BE$1=TRUE,INDEX(Sheet2!$H$2:'Sheet2'!$H$45,MATCH(AY174,Sheet2!$G$2:'Sheet2'!$G$45,0),0)),IF($BF$1=TRUE,INDEX(Sheet2!$I$2:'Sheet2'!$I$45,MATCH(AY174,Sheet2!$G$2:'Sheet2'!$G$45,0)),IF($BG$1=TRUE,INDEX(Sheet2!$H$2:'Sheet2'!$H$45,MATCH(AY174,Sheet2!$G$2:'Sheet2'!$G$45,0)),0)))+IF($BC$1=TRUE,2,0)</f>
        <v>14</v>
      </c>
      <c r="AA174" s="8">
        <f t="shared" si="197"/>
        <v>17.5</v>
      </c>
      <c r="AB174" s="8">
        <f t="shared" si="198"/>
        <v>20.5</v>
      </c>
      <c r="AC174" s="26">
        <f t="shared" si="199"/>
        <v>23.5</v>
      </c>
      <c r="AD174" s="8">
        <f>AZ174+IF($F174="범선",IF($BE$1=TRUE,INDEX(Sheet2!$H$2:'Sheet2'!$H$45,MATCH(AZ174,Sheet2!$G$2:'Sheet2'!$G$45,0),0)),IF($BF$1=TRUE,INDEX(Sheet2!$I$2:'Sheet2'!$I$45,MATCH(AZ174,Sheet2!$G$2:'Sheet2'!$G$45,0)),IF($BG$1=TRUE,INDEX(Sheet2!$H$2:'Sheet2'!$H$45,MATCH(AZ174,Sheet2!$G$2:'Sheet2'!$G$45,0)),0)))+IF($BC$1=TRUE,2,0)</f>
        <v>17</v>
      </c>
      <c r="AE174" s="8">
        <f t="shared" si="200"/>
        <v>20.5</v>
      </c>
      <c r="AF174" s="8">
        <f t="shared" si="201"/>
        <v>23.5</v>
      </c>
      <c r="AG174" s="26">
        <f t="shared" si="202"/>
        <v>26.5</v>
      </c>
      <c r="AH174" s="8"/>
      <c r="AI174" s="6">
        <v>300</v>
      </c>
      <c r="AJ174" s="6">
        <v>165</v>
      </c>
      <c r="AK174" s="6">
        <v>5</v>
      </c>
      <c r="AL174" s="6">
        <v>8</v>
      </c>
      <c r="AM174" s="6">
        <v>44</v>
      </c>
      <c r="AN174" s="6">
        <v>120</v>
      </c>
      <c r="AO174" s="6">
        <v>81</v>
      </c>
      <c r="AP174" s="6">
        <v>100</v>
      </c>
      <c r="AQ174" s="6">
        <v>440</v>
      </c>
      <c r="AR174" s="6">
        <v>4</v>
      </c>
      <c r="AS174" s="6">
        <f t="shared" si="203"/>
        <v>660</v>
      </c>
      <c r="AT174" s="6">
        <f t="shared" si="204"/>
        <v>495</v>
      </c>
      <c r="AU174" s="6">
        <f t="shared" si="205"/>
        <v>825</v>
      </c>
      <c r="AV174" s="6">
        <f t="shared" si="206"/>
        <v>3</v>
      </c>
      <c r="AW174" s="6">
        <f t="shared" si="207"/>
        <v>5</v>
      </c>
      <c r="AX174" s="6">
        <f t="shared" si="208"/>
        <v>8</v>
      </c>
      <c r="AY174" s="6">
        <f t="shared" si="209"/>
        <v>12</v>
      </c>
      <c r="AZ174" s="6">
        <f t="shared" si="210"/>
        <v>15</v>
      </c>
    </row>
    <row r="175" spans="1:52" s="6" customFormat="1" hidden="1">
      <c r="A175" s="35">
        <v>189</v>
      </c>
      <c r="B175" s="7"/>
      <c r="C175" s="23" t="s">
        <v>58</v>
      </c>
      <c r="D175" s="8" t="s">
        <v>43</v>
      </c>
      <c r="E175" s="8" t="s">
        <v>0</v>
      </c>
      <c r="F175" s="9" t="s">
        <v>69</v>
      </c>
      <c r="G175" s="26" t="s">
        <v>8</v>
      </c>
      <c r="H175" s="6">
        <f>ROUNDDOWN(AI175*1.05,0)+INDEX(Sheet2!$B$2:'Sheet2'!$B$5,MATCH(G175,Sheet2!$A$2:'Sheet2'!$A$5,0),0)+34*AR175-ROUNDUP(IF($BA$1=TRUE,AT175,AU175)/10,0)</f>
        <v>583</v>
      </c>
      <c r="I175" s="6">
        <f>ROUNDDOWN(AJ175*1.05,0)+INDEX(Sheet2!$B$2:'Sheet2'!$B$5,MATCH(G175,Sheet2!$A$2:'Sheet2'!$A$5,0),0)+34*AR175-ROUNDUP(IF($BA$1=TRUE,AT175,AU175)/10,0)</f>
        <v>429</v>
      </c>
      <c r="J175" s="45">
        <f t="shared" si="186"/>
        <v>1012</v>
      </c>
      <c r="K175" s="41">
        <f>AU175-ROUNDDOWN(AP175/2,0)-ROUNDDOWN(MAX(AO175*1.2,AN175*0.5),0)+INDEX(Sheet2!$C$2:'Sheet2'!$C$5,MATCH(G175,Sheet2!$A$2:'Sheet2'!$A$5,0),0)</f>
        <v>706</v>
      </c>
      <c r="L175" s="23">
        <f t="shared" si="187"/>
        <v>367</v>
      </c>
      <c r="N175" s="27">
        <f>AV175+IF($F175="범선",IF($BE$1=TRUE,INDEX(Sheet2!$H$2:'Sheet2'!$H$45,MATCH(AV175,Sheet2!$G$2:'Sheet2'!$G$45,0),0)),IF($BF$1=TRUE,INDEX(Sheet2!$I$2:'Sheet2'!$I$45,MATCH(AV175,Sheet2!$G$2:'Sheet2'!$G$45,0)),IF($BG$1=TRUE,INDEX(Sheet2!$H$2:'Sheet2'!$H$45,MATCH(AV175,Sheet2!$G$2:'Sheet2'!$G$45,0)),0)))+IF($BC$1=TRUE,2,0)</f>
        <v>2</v>
      </c>
      <c r="O175" s="8">
        <f t="shared" si="188"/>
        <v>5</v>
      </c>
      <c r="P175" s="8">
        <f t="shared" si="189"/>
        <v>8</v>
      </c>
      <c r="Q175" s="26">
        <f t="shared" si="190"/>
        <v>11</v>
      </c>
      <c r="R175" s="8">
        <f>AW175+IF($F175="범선",IF($BE$1=TRUE,INDEX(Sheet2!$H$2:'Sheet2'!$H$45,MATCH(AW175,Sheet2!$G$2:'Sheet2'!$G$45,0),0)),IF($BF$1=TRUE,INDEX(Sheet2!$I$2:'Sheet2'!$I$45,MATCH(AW175,Sheet2!$G$2:'Sheet2'!$G$45,0)),IF($BG$1=TRUE,INDEX(Sheet2!$H$2:'Sheet2'!$H$45,MATCH(AW175,Sheet2!$G$2:'Sheet2'!$G$45,0)),0)))+IF($BC$1=TRUE,2,0)</f>
        <v>3</v>
      </c>
      <c r="S175" s="8">
        <f t="shared" si="191"/>
        <v>6.5</v>
      </c>
      <c r="T175" s="8">
        <f t="shared" si="192"/>
        <v>9.5</v>
      </c>
      <c r="U175" s="26">
        <f t="shared" si="193"/>
        <v>12.5</v>
      </c>
      <c r="V175" s="8">
        <f>AX175+IF($F175="범선",IF($BE$1=TRUE,INDEX(Sheet2!$H$2:'Sheet2'!$H$45,MATCH(AX175,Sheet2!$G$2:'Sheet2'!$G$45,0),0)),IF($BF$1=TRUE,INDEX(Sheet2!$I$2:'Sheet2'!$I$45,MATCH(AX175,Sheet2!$G$2:'Sheet2'!$G$45,0)),IF($BG$1=TRUE,INDEX(Sheet2!$H$2:'Sheet2'!$H$45,MATCH(AX175,Sheet2!$G$2:'Sheet2'!$G$45,0)),0)))+IF($BC$1=TRUE,2,0)</f>
        <v>7</v>
      </c>
      <c r="W175" s="8">
        <f t="shared" si="194"/>
        <v>10.5</v>
      </c>
      <c r="X175" s="8">
        <f t="shared" si="195"/>
        <v>13.5</v>
      </c>
      <c r="Y175" s="26">
        <f t="shared" si="196"/>
        <v>16.5</v>
      </c>
      <c r="Z175" s="8">
        <f>AY175+IF($F175="범선",IF($BE$1=TRUE,INDEX(Sheet2!$H$2:'Sheet2'!$H$45,MATCH(AY175,Sheet2!$G$2:'Sheet2'!$G$45,0),0)),IF($BF$1=TRUE,INDEX(Sheet2!$I$2:'Sheet2'!$I$45,MATCH(AY175,Sheet2!$G$2:'Sheet2'!$G$45,0)),IF($BG$1=TRUE,INDEX(Sheet2!$H$2:'Sheet2'!$H$45,MATCH(AY175,Sheet2!$G$2:'Sheet2'!$G$45,0)),0)))+IF($BC$1=TRUE,2,0)</f>
        <v>10</v>
      </c>
      <c r="AA175" s="8">
        <f t="shared" si="197"/>
        <v>13.5</v>
      </c>
      <c r="AB175" s="8">
        <f t="shared" si="198"/>
        <v>16.5</v>
      </c>
      <c r="AC175" s="26">
        <f t="shared" si="199"/>
        <v>19.5</v>
      </c>
      <c r="AD175" s="8">
        <f>AZ175+IF($F175="범선",IF($BE$1=TRUE,INDEX(Sheet2!$H$2:'Sheet2'!$H$45,MATCH(AZ175,Sheet2!$G$2:'Sheet2'!$G$45,0),0)),IF($BF$1=TRUE,INDEX(Sheet2!$I$2:'Sheet2'!$I$45,MATCH(AZ175,Sheet2!$G$2:'Sheet2'!$G$45,0)),IF($BG$1=TRUE,INDEX(Sheet2!$H$2:'Sheet2'!$H$45,MATCH(AZ175,Sheet2!$G$2:'Sheet2'!$G$45,0)),0)))+IF($BC$1=TRUE,2,0)</f>
        <v>14</v>
      </c>
      <c r="AE175" s="8">
        <f t="shared" si="200"/>
        <v>17.5</v>
      </c>
      <c r="AF175" s="8">
        <f t="shared" si="201"/>
        <v>20.5</v>
      </c>
      <c r="AG175" s="26">
        <f t="shared" si="202"/>
        <v>23.5</v>
      </c>
      <c r="AH175" s="8"/>
      <c r="AI175" s="6">
        <v>325</v>
      </c>
      <c r="AJ175" s="6">
        <v>179</v>
      </c>
      <c r="AK175" s="6">
        <v>10</v>
      </c>
      <c r="AL175" s="6">
        <v>8</v>
      </c>
      <c r="AM175" s="6">
        <v>26</v>
      </c>
      <c r="AN175" s="6">
        <v>68</v>
      </c>
      <c r="AO175" s="6">
        <v>34</v>
      </c>
      <c r="AP175" s="6">
        <v>56</v>
      </c>
      <c r="AQ175" s="6">
        <v>456</v>
      </c>
      <c r="AR175" s="6">
        <v>4</v>
      </c>
      <c r="AS175" s="6">
        <f t="shared" si="203"/>
        <v>580</v>
      </c>
      <c r="AT175" s="6">
        <f t="shared" si="204"/>
        <v>435</v>
      </c>
      <c r="AU175" s="6">
        <f t="shared" si="205"/>
        <v>725</v>
      </c>
      <c r="AV175" s="6">
        <f t="shared" si="206"/>
        <v>0</v>
      </c>
      <c r="AW175" s="6">
        <f t="shared" si="207"/>
        <v>1</v>
      </c>
      <c r="AX175" s="6">
        <f t="shared" si="208"/>
        <v>5</v>
      </c>
      <c r="AY175" s="6">
        <f t="shared" si="209"/>
        <v>8</v>
      </c>
      <c r="AZ175" s="6">
        <f t="shared" si="210"/>
        <v>12</v>
      </c>
    </row>
    <row r="176" spans="1:52" s="6" customFormat="1" hidden="1">
      <c r="A176" s="35">
        <v>190</v>
      </c>
      <c r="B176" s="7" t="s">
        <v>163</v>
      </c>
      <c r="C176" s="23" t="s">
        <v>162</v>
      </c>
      <c r="D176" s="8" t="s">
        <v>1</v>
      </c>
      <c r="E176" s="8" t="s">
        <v>70</v>
      </c>
      <c r="F176" s="9" t="s">
        <v>69</v>
      </c>
      <c r="G176" s="26" t="s">
        <v>10</v>
      </c>
      <c r="H176" s="6">
        <f>ROUNDDOWN(AI176*1.05,0)+INDEX(Sheet2!$B$2:'Sheet2'!$B$5,MATCH(G176,Sheet2!$A$2:'Sheet2'!$A$5,0),0)+34*AR176-ROUNDUP(IF($BA$1=TRUE,AT176,AU176)/10,0)</f>
        <v>548</v>
      </c>
      <c r="I176" s="6">
        <f>ROUNDDOWN(AJ176*1.05,0)+INDEX(Sheet2!$B$2:'Sheet2'!$B$5,MATCH(G176,Sheet2!$A$2:'Sheet2'!$A$5,0),0)+34*AR176-ROUNDUP(IF($BA$1=TRUE,AT176,AU176)/10,0)</f>
        <v>632</v>
      </c>
      <c r="J176" s="45">
        <f t="shared" si="186"/>
        <v>1180</v>
      </c>
      <c r="K176" s="41">
        <f>AU176-ROUNDDOWN(AP176/2,0)-ROUNDDOWN(MAX(AO176*1.2,AN176*0.5),0)+INDEX(Sheet2!$C$2:'Sheet2'!$C$5,MATCH(G176,Sheet2!$A$2:'Sheet2'!$A$5,0),0)</f>
        <v>1095</v>
      </c>
      <c r="L176" s="23">
        <f t="shared" si="187"/>
        <v>607</v>
      </c>
      <c r="N176" s="27">
        <f>AV176+IF($F176="범선",IF($BE$1=TRUE,INDEX(Sheet2!$H$2:'Sheet2'!$H$45,MATCH(AV176,Sheet2!$G$2:'Sheet2'!$G$45,0),0)),IF($BF$1=TRUE,INDEX(Sheet2!$I$2:'Sheet2'!$I$45,MATCH(AV176,Sheet2!$G$2:'Sheet2'!$G$45,0)),IF($BG$1=TRUE,INDEX(Sheet2!$H$2:'Sheet2'!$H$45,MATCH(AV176,Sheet2!$G$2:'Sheet2'!$G$45,0)),0)))+IF($BC$1=TRUE,2,0)</f>
        <v>0</v>
      </c>
      <c r="O176" s="8">
        <f t="shared" si="188"/>
        <v>3</v>
      </c>
      <c r="P176" s="8">
        <f t="shared" si="189"/>
        <v>6</v>
      </c>
      <c r="Q176" s="26">
        <f t="shared" si="190"/>
        <v>9</v>
      </c>
      <c r="R176" s="8">
        <f>AW176+IF($F176="범선",IF($BE$1=TRUE,INDEX(Sheet2!$H$2:'Sheet2'!$H$45,MATCH(AW176,Sheet2!$G$2:'Sheet2'!$G$45,0),0)),IF($BF$1=TRUE,INDEX(Sheet2!$I$2:'Sheet2'!$I$45,MATCH(AW176,Sheet2!$G$2:'Sheet2'!$G$45,0)),IF($BG$1=TRUE,INDEX(Sheet2!$H$2:'Sheet2'!$H$45,MATCH(AW176,Sheet2!$G$2:'Sheet2'!$G$45,0)),0)))+IF($BC$1=TRUE,2,0)</f>
        <v>1</v>
      </c>
      <c r="S176" s="8">
        <f t="shared" si="191"/>
        <v>4.5</v>
      </c>
      <c r="T176" s="8">
        <f t="shared" si="192"/>
        <v>7.5</v>
      </c>
      <c r="U176" s="26">
        <f t="shared" si="193"/>
        <v>10.5</v>
      </c>
      <c r="V176" s="8">
        <f>AX176+IF($F176="범선",IF($BE$1=TRUE,INDEX(Sheet2!$H$2:'Sheet2'!$H$45,MATCH(AX176,Sheet2!$G$2:'Sheet2'!$G$45,0),0)),IF($BF$1=TRUE,INDEX(Sheet2!$I$2:'Sheet2'!$I$45,MATCH(AX176,Sheet2!$G$2:'Sheet2'!$G$45,0)),IF($BG$1=TRUE,INDEX(Sheet2!$H$2:'Sheet2'!$H$45,MATCH(AX176,Sheet2!$G$2:'Sheet2'!$G$45,0)),0)))+IF($BC$1=TRUE,2,0)</f>
        <v>4</v>
      </c>
      <c r="W176" s="8">
        <f t="shared" si="194"/>
        <v>7.5</v>
      </c>
      <c r="X176" s="8">
        <f t="shared" si="195"/>
        <v>10.5</v>
      </c>
      <c r="Y176" s="26">
        <f t="shared" si="196"/>
        <v>13.5</v>
      </c>
      <c r="Z176" s="8">
        <f>AY176+IF($F176="범선",IF($BE$1=TRUE,INDEX(Sheet2!$H$2:'Sheet2'!$H$45,MATCH(AY176,Sheet2!$G$2:'Sheet2'!$G$45,0),0)),IF($BF$1=TRUE,INDEX(Sheet2!$I$2:'Sheet2'!$I$45,MATCH(AY176,Sheet2!$G$2:'Sheet2'!$G$45,0)),IF($BG$1=TRUE,INDEX(Sheet2!$H$2:'Sheet2'!$H$45,MATCH(AY176,Sheet2!$G$2:'Sheet2'!$G$45,0)),0)))+IF($BC$1=TRUE,2,0)</f>
        <v>8</v>
      </c>
      <c r="AA176" s="8">
        <f t="shared" si="197"/>
        <v>11.5</v>
      </c>
      <c r="AB176" s="8">
        <f t="shared" si="198"/>
        <v>14.5</v>
      </c>
      <c r="AC176" s="26">
        <f t="shared" si="199"/>
        <v>17.5</v>
      </c>
      <c r="AD176" s="8">
        <f>AZ176+IF($F176="범선",IF($BE$1=TRUE,INDEX(Sheet2!$H$2:'Sheet2'!$H$45,MATCH(AZ176,Sheet2!$G$2:'Sheet2'!$G$45,0),0)),IF($BF$1=TRUE,INDEX(Sheet2!$I$2:'Sheet2'!$I$45,MATCH(AZ176,Sheet2!$G$2:'Sheet2'!$G$45,0)),IF($BG$1=TRUE,INDEX(Sheet2!$H$2:'Sheet2'!$H$45,MATCH(AZ176,Sheet2!$G$2:'Sheet2'!$G$45,0)),0)))+IF($BC$1=TRUE,2,0)</f>
        <v>12</v>
      </c>
      <c r="AE176" s="8">
        <f t="shared" si="200"/>
        <v>15.5</v>
      </c>
      <c r="AF176" s="8">
        <f t="shared" si="201"/>
        <v>18.5</v>
      </c>
      <c r="AG176" s="26">
        <f t="shared" si="202"/>
        <v>21.5</v>
      </c>
      <c r="AH176" s="8"/>
      <c r="AI176" s="6">
        <v>290</v>
      </c>
      <c r="AJ176" s="6">
        <v>370</v>
      </c>
      <c r="AK176" s="6">
        <v>14</v>
      </c>
      <c r="AL176" s="6">
        <v>12</v>
      </c>
      <c r="AM176" s="6">
        <v>25</v>
      </c>
      <c r="AN176" s="6">
        <v>75</v>
      </c>
      <c r="AO176" s="6">
        <v>30</v>
      </c>
      <c r="AP176" s="6">
        <v>22</v>
      </c>
      <c r="AQ176" s="6">
        <v>777</v>
      </c>
      <c r="AR176" s="6">
        <v>5</v>
      </c>
      <c r="AS176" s="6">
        <f t="shared" si="203"/>
        <v>874</v>
      </c>
      <c r="AT176" s="6">
        <f t="shared" si="204"/>
        <v>655</v>
      </c>
      <c r="AU176" s="6">
        <f t="shared" si="205"/>
        <v>1092</v>
      </c>
      <c r="AV176" s="6">
        <f t="shared" si="206"/>
        <v>-2</v>
      </c>
      <c r="AW176" s="6">
        <f t="shared" si="207"/>
        <v>-1</v>
      </c>
      <c r="AX176" s="6">
        <f t="shared" si="208"/>
        <v>2</v>
      </c>
      <c r="AY176" s="6">
        <f t="shared" si="209"/>
        <v>6</v>
      </c>
      <c r="AZ176" s="6">
        <f t="shared" si="210"/>
        <v>10</v>
      </c>
    </row>
    <row r="177" spans="1:52" s="6" customFormat="1" hidden="1">
      <c r="A177" s="35">
        <v>191</v>
      </c>
      <c r="B177" s="7" t="s">
        <v>166</v>
      </c>
      <c r="C177" s="23" t="s">
        <v>162</v>
      </c>
      <c r="D177" s="8" t="s">
        <v>1</v>
      </c>
      <c r="E177" s="8" t="s">
        <v>0</v>
      </c>
      <c r="F177" s="8" t="s">
        <v>153</v>
      </c>
      <c r="G177" s="26" t="s">
        <v>10</v>
      </c>
      <c r="H177" s="6">
        <f>ROUNDDOWN(AI177*1.05,0)+INDEX(Sheet2!$B$2:'Sheet2'!$B$5,MATCH(G177,Sheet2!$A$2:'Sheet2'!$A$5,0),0)+34*AR177-ROUNDUP(IF($BA$1=TRUE,AT177,AU177)/10,0)</f>
        <v>524</v>
      </c>
      <c r="I177" s="6">
        <f>ROUNDDOWN(AJ177*1.05,0)+INDEX(Sheet2!$B$2:'Sheet2'!$B$5,MATCH(G177,Sheet2!$A$2:'Sheet2'!$A$5,0),0)+34*AR177-ROUNDUP(IF($BA$1=TRUE,AT177,AU177)/10,0)</f>
        <v>613</v>
      </c>
      <c r="J177" s="45">
        <f t="shared" si="186"/>
        <v>1137</v>
      </c>
      <c r="K177" s="41">
        <f>AU177-ROUNDDOWN(AP177/2,0)-ROUNDDOWN(MAX(AO177*1.2,AN177*0.5),0)+INDEX(Sheet2!$C$2:'Sheet2'!$C$5,MATCH(G177,Sheet2!$A$2:'Sheet2'!$A$5,0),0)</f>
        <v>1145</v>
      </c>
      <c r="L177" s="23">
        <f t="shared" si="187"/>
        <v>637</v>
      </c>
      <c r="N177" s="27">
        <f>AV177+IF($F177="범선",IF($BE$1=TRUE,INDEX(Sheet2!$H$2:'Sheet2'!$H$45,MATCH(AV177,Sheet2!$G$2:'Sheet2'!$G$45,0),0)),IF($BF$1=TRUE,INDEX(Sheet2!$I$2:'Sheet2'!$I$45,MATCH(AV177,Sheet2!$G$2:'Sheet2'!$G$45,0)),IF($BG$1=TRUE,INDEX(Sheet2!$H$2:'Sheet2'!$H$45,MATCH(AV177,Sheet2!$G$2:'Sheet2'!$G$45,0)),0)))+IF($BC$1=TRUE,2,0)</f>
        <v>-1</v>
      </c>
      <c r="O177" s="8">
        <f t="shared" si="188"/>
        <v>2</v>
      </c>
      <c r="P177" s="8">
        <f t="shared" si="189"/>
        <v>5</v>
      </c>
      <c r="Q177" s="26">
        <f t="shared" si="190"/>
        <v>8</v>
      </c>
      <c r="R177" s="8">
        <f>AW177+IF($F177="범선",IF($BE$1=TRUE,INDEX(Sheet2!$H$2:'Sheet2'!$H$45,MATCH(AW177,Sheet2!$G$2:'Sheet2'!$G$45,0),0)),IF($BF$1=TRUE,INDEX(Sheet2!$I$2:'Sheet2'!$I$45,MATCH(AW177,Sheet2!$G$2:'Sheet2'!$G$45,0)),IF($BG$1=TRUE,INDEX(Sheet2!$H$2:'Sheet2'!$H$45,MATCH(AW177,Sheet2!$G$2:'Sheet2'!$G$45,0)),0)))+IF($BC$1=TRUE,2,0)</f>
        <v>0</v>
      </c>
      <c r="S177" s="8">
        <f t="shared" si="191"/>
        <v>3.5</v>
      </c>
      <c r="T177" s="8">
        <f t="shared" si="192"/>
        <v>6.5</v>
      </c>
      <c r="U177" s="26">
        <f t="shared" si="193"/>
        <v>9.5</v>
      </c>
      <c r="V177" s="8">
        <f>AX177+IF($F177="범선",IF($BE$1=TRUE,INDEX(Sheet2!$H$2:'Sheet2'!$H$45,MATCH(AX177,Sheet2!$G$2:'Sheet2'!$G$45,0),0)),IF($BF$1=TRUE,INDEX(Sheet2!$I$2:'Sheet2'!$I$45,MATCH(AX177,Sheet2!$G$2:'Sheet2'!$G$45,0)),IF($BG$1=TRUE,INDEX(Sheet2!$H$2:'Sheet2'!$H$45,MATCH(AX177,Sheet2!$G$2:'Sheet2'!$G$45,0)),0)))+IF($BC$1=TRUE,2,0)</f>
        <v>4</v>
      </c>
      <c r="W177" s="8">
        <f t="shared" si="194"/>
        <v>7.5</v>
      </c>
      <c r="X177" s="8">
        <f t="shared" si="195"/>
        <v>10.5</v>
      </c>
      <c r="Y177" s="26">
        <f t="shared" si="196"/>
        <v>13.5</v>
      </c>
      <c r="Z177" s="8">
        <f>AY177+IF($F177="범선",IF($BE$1=TRUE,INDEX(Sheet2!$H$2:'Sheet2'!$H$45,MATCH(AY177,Sheet2!$G$2:'Sheet2'!$G$45,0),0)),IF($BF$1=TRUE,INDEX(Sheet2!$I$2:'Sheet2'!$I$45,MATCH(AY177,Sheet2!$G$2:'Sheet2'!$G$45,0)),IF($BG$1=TRUE,INDEX(Sheet2!$H$2:'Sheet2'!$H$45,MATCH(AY177,Sheet2!$G$2:'Sheet2'!$G$45,0)),0)))+IF($BC$1=TRUE,2,0)</f>
        <v>7</v>
      </c>
      <c r="AA177" s="8">
        <f t="shared" si="197"/>
        <v>10.5</v>
      </c>
      <c r="AB177" s="8">
        <f t="shared" si="198"/>
        <v>13.5</v>
      </c>
      <c r="AC177" s="26">
        <f t="shared" si="199"/>
        <v>16.5</v>
      </c>
      <c r="AD177" s="8">
        <f>AZ177+IF($F177="범선",IF($BE$1=TRUE,INDEX(Sheet2!$H$2:'Sheet2'!$H$45,MATCH(AZ177,Sheet2!$G$2:'Sheet2'!$G$45,0),0)),IF($BF$1=TRUE,INDEX(Sheet2!$I$2:'Sheet2'!$I$45,MATCH(AZ177,Sheet2!$G$2:'Sheet2'!$G$45,0)),IF($BG$1=TRUE,INDEX(Sheet2!$H$2:'Sheet2'!$H$45,MATCH(AZ177,Sheet2!$G$2:'Sheet2'!$G$45,0)),0)))+IF($BC$1=TRUE,2,0)</f>
        <v>11</v>
      </c>
      <c r="AE177" s="8">
        <f t="shared" si="200"/>
        <v>14.5</v>
      </c>
      <c r="AF177" s="8">
        <f t="shared" si="201"/>
        <v>17.5</v>
      </c>
      <c r="AG177" s="26">
        <f t="shared" si="202"/>
        <v>20.5</v>
      </c>
      <c r="AH177" s="8"/>
      <c r="AI177" s="6">
        <v>270</v>
      </c>
      <c r="AJ177" s="6">
        <v>355</v>
      </c>
      <c r="AK177" s="6">
        <v>12</v>
      </c>
      <c r="AL177" s="6">
        <v>10</v>
      </c>
      <c r="AM177" s="6">
        <v>22</v>
      </c>
      <c r="AN177" s="6">
        <v>75</v>
      </c>
      <c r="AO177" s="6">
        <v>32</v>
      </c>
      <c r="AP177" s="6">
        <v>22</v>
      </c>
      <c r="AQ177" s="6">
        <v>818</v>
      </c>
      <c r="AR177" s="6">
        <v>5</v>
      </c>
      <c r="AS177" s="6">
        <f t="shared" si="203"/>
        <v>915</v>
      </c>
      <c r="AT177" s="6">
        <f t="shared" si="204"/>
        <v>686</v>
      </c>
      <c r="AU177" s="6">
        <f t="shared" si="205"/>
        <v>1143</v>
      </c>
      <c r="AV177" s="6">
        <f t="shared" si="206"/>
        <v>-3</v>
      </c>
      <c r="AW177" s="6">
        <f t="shared" si="207"/>
        <v>-2</v>
      </c>
      <c r="AX177" s="6">
        <f t="shared" si="208"/>
        <v>2</v>
      </c>
      <c r="AY177" s="6">
        <f t="shared" si="209"/>
        <v>5</v>
      </c>
      <c r="AZ177" s="6">
        <f t="shared" si="210"/>
        <v>9</v>
      </c>
    </row>
    <row r="178" spans="1:52" s="6" customFormat="1" hidden="1">
      <c r="A178" s="35">
        <v>192</v>
      </c>
      <c r="B178" s="7"/>
      <c r="C178" s="23" t="s">
        <v>162</v>
      </c>
      <c r="D178" s="8" t="s">
        <v>43</v>
      </c>
      <c r="E178" s="8" t="s">
        <v>0</v>
      </c>
      <c r="F178" s="9" t="s">
        <v>69</v>
      </c>
      <c r="G178" s="26" t="s">
        <v>10</v>
      </c>
      <c r="H178" s="6">
        <f>ROUNDDOWN(AI178*1.05,0)+INDEX(Sheet2!$B$2:'Sheet2'!$B$5,MATCH(G178,Sheet2!$A$2:'Sheet2'!$A$5,0),0)+34*AR178-ROUNDUP(IF($BA$1=TRUE,AT178,AU178)/10,0)</f>
        <v>487</v>
      </c>
      <c r="I178" s="6">
        <f>ROUNDDOWN(AJ178*1.05,0)+INDEX(Sheet2!$B$2:'Sheet2'!$B$5,MATCH(G178,Sheet2!$A$2:'Sheet2'!$A$5,0),0)+34*AR178-ROUNDUP(IF($BA$1=TRUE,AT178,AU178)/10,0)</f>
        <v>613</v>
      </c>
      <c r="J178" s="45">
        <f t="shared" si="186"/>
        <v>1100</v>
      </c>
      <c r="K178" s="41">
        <f>AU178-ROUNDDOWN(AP178/2,0)-ROUNDDOWN(MAX(AO178*1.2,AN178*0.5),0)+INDEX(Sheet2!$C$2:'Sheet2'!$C$5,MATCH(G178,Sheet2!$A$2:'Sheet2'!$A$5,0),0)</f>
        <v>1141</v>
      </c>
      <c r="L178" s="23">
        <f t="shared" si="187"/>
        <v>633</v>
      </c>
      <c r="N178" s="27">
        <f>AV178+IF($F178="범선",IF($BE$1=TRUE,INDEX(Sheet2!$H$2:'Sheet2'!$H$45,MATCH(AV178,Sheet2!$G$2:'Sheet2'!$G$45,0),0)),IF($BF$1=TRUE,INDEX(Sheet2!$I$2:'Sheet2'!$I$45,MATCH(AV178,Sheet2!$G$2:'Sheet2'!$G$45,0)),IF($BG$1=TRUE,INDEX(Sheet2!$H$2:'Sheet2'!$H$45,MATCH(AV178,Sheet2!$G$2:'Sheet2'!$G$45,0)),0)))+IF($BC$1=TRUE,2,0)</f>
        <v>-1</v>
      </c>
      <c r="O178" s="8">
        <f t="shared" si="188"/>
        <v>2</v>
      </c>
      <c r="P178" s="8">
        <f t="shared" si="189"/>
        <v>5</v>
      </c>
      <c r="Q178" s="26">
        <f t="shared" si="190"/>
        <v>8</v>
      </c>
      <c r="R178" s="8">
        <f>AW178+IF($F178="범선",IF($BE$1=TRUE,INDEX(Sheet2!$H$2:'Sheet2'!$H$45,MATCH(AW178,Sheet2!$G$2:'Sheet2'!$G$45,0),0)),IF($BF$1=TRUE,INDEX(Sheet2!$I$2:'Sheet2'!$I$45,MATCH(AW178,Sheet2!$G$2:'Sheet2'!$G$45,0)),IF($BG$1=TRUE,INDEX(Sheet2!$H$2:'Sheet2'!$H$45,MATCH(AW178,Sheet2!$G$2:'Sheet2'!$G$45,0)),0)))+IF($BC$1=TRUE,2,0)</f>
        <v>0</v>
      </c>
      <c r="S178" s="8">
        <f t="shared" si="191"/>
        <v>3.5</v>
      </c>
      <c r="T178" s="8">
        <f t="shared" si="192"/>
        <v>6.5</v>
      </c>
      <c r="U178" s="26">
        <f t="shared" si="193"/>
        <v>9.5</v>
      </c>
      <c r="V178" s="8">
        <f>AX178+IF($F178="범선",IF($BE$1=TRUE,INDEX(Sheet2!$H$2:'Sheet2'!$H$45,MATCH(AX178,Sheet2!$G$2:'Sheet2'!$G$45,0),0)),IF($BF$1=TRUE,INDEX(Sheet2!$I$2:'Sheet2'!$I$45,MATCH(AX178,Sheet2!$G$2:'Sheet2'!$G$45,0)),IF($BG$1=TRUE,INDEX(Sheet2!$H$2:'Sheet2'!$H$45,MATCH(AX178,Sheet2!$G$2:'Sheet2'!$G$45,0)),0)))+IF($BC$1=TRUE,2,0)</f>
        <v>4</v>
      </c>
      <c r="W178" s="8">
        <f t="shared" si="194"/>
        <v>7.5</v>
      </c>
      <c r="X178" s="8">
        <f t="shared" si="195"/>
        <v>10.5</v>
      </c>
      <c r="Y178" s="26">
        <f t="shared" si="196"/>
        <v>13.5</v>
      </c>
      <c r="Z178" s="8">
        <f>AY178+IF($F178="범선",IF($BE$1=TRUE,INDEX(Sheet2!$H$2:'Sheet2'!$H$45,MATCH(AY178,Sheet2!$G$2:'Sheet2'!$G$45,0),0)),IF($BF$1=TRUE,INDEX(Sheet2!$I$2:'Sheet2'!$I$45,MATCH(AY178,Sheet2!$G$2:'Sheet2'!$G$45,0)),IF($BG$1=TRUE,INDEX(Sheet2!$H$2:'Sheet2'!$H$45,MATCH(AY178,Sheet2!$G$2:'Sheet2'!$G$45,0)),0)))+IF($BC$1=TRUE,2,0)</f>
        <v>7</v>
      </c>
      <c r="AA178" s="8">
        <f t="shared" si="197"/>
        <v>10.5</v>
      </c>
      <c r="AB178" s="8">
        <f t="shared" si="198"/>
        <v>13.5</v>
      </c>
      <c r="AC178" s="26">
        <f t="shared" si="199"/>
        <v>16.5</v>
      </c>
      <c r="AD178" s="8">
        <f>AZ178+IF($F178="범선",IF($BE$1=TRUE,INDEX(Sheet2!$H$2:'Sheet2'!$H$45,MATCH(AZ178,Sheet2!$G$2:'Sheet2'!$G$45,0),0)),IF($BF$1=TRUE,INDEX(Sheet2!$I$2:'Sheet2'!$I$45,MATCH(AZ178,Sheet2!$G$2:'Sheet2'!$G$45,0)),IF($BG$1=TRUE,INDEX(Sheet2!$H$2:'Sheet2'!$H$45,MATCH(AZ178,Sheet2!$G$2:'Sheet2'!$G$45,0)),0)))+IF($BC$1=TRUE,2,0)</f>
        <v>11</v>
      </c>
      <c r="AE178" s="8">
        <f t="shared" si="200"/>
        <v>14.5</v>
      </c>
      <c r="AF178" s="8">
        <f t="shared" si="201"/>
        <v>17.5</v>
      </c>
      <c r="AG178" s="26">
        <f t="shared" si="202"/>
        <v>20.5</v>
      </c>
      <c r="AH178" s="8"/>
      <c r="AI178" s="6">
        <v>235</v>
      </c>
      <c r="AJ178" s="6">
        <v>355</v>
      </c>
      <c r="AK178" s="6">
        <v>7</v>
      </c>
      <c r="AL178" s="6">
        <v>10</v>
      </c>
      <c r="AM178" s="6">
        <v>22</v>
      </c>
      <c r="AN178" s="6">
        <v>75</v>
      </c>
      <c r="AO178" s="6">
        <v>35</v>
      </c>
      <c r="AP178" s="6">
        <v>22</v>
      </c>
      <c r="AQ178" s="6">
        <v>818</v>
      </c>
      <c r="AR178" s="6">
        <v>5</v>
      </c>
      <c r="AS178" s="6">
        <f t="shared" si="203"/>
        <v>915</v>
      </c>
      <c r="AT178" s="6">
        <f t="shared" si="204"/>
        <v>686</v>
      </c>
      <c r="AU178" s="6">
        <f t="shared" si="205"/>
        <v>1143</v>
      </c>
      <c r="AV178" s="6">
        <f t="shared" si="206"/>
        <v>-3</v>
      </c>
      <c r="AW178" s="6">
        <f t="shared" si="207"/>
        <v>-2</v>
      </c>
      <c r="AX178" s="6">
        <f t="shared" si="208"/>
        <v>2</v>
      </c>
      <c r="AY178" s="6">
        <f t="shared" si="209"/>
        <v>5</v>
      </c>
      <c r="AZ178" s="6">
        <f t="shared" si="210"/>
        <v>9</v>
      </c>
    </row>
    <row r="179" spans="1:52" s="6" customFormat="1" hidden="1">
      <c r="A179" s="35">
        <v>193</v>
      </c>
      <c r="B179" s="7" t="s">
        <v>165</v>
      </c>
      <c r="C179" s="23" t="s">
        <v>162</v>
      </c>
      <c r="D179" s="8" t="s">
        <v>1</v>
      </c>
      <c r="E179" s="8" t="s">
        <v>0</v>
      </c>
      <c r="F179" s="9" t="s">
        <v>69</v>
      </c>
      <c r="G179" s="26" t="s">
        <v>10</v>
      </c>
      <c r="H179" s="6">
        <f>ROUNDDOWN(AI179*1.05,0)+INDEX(Sheet2!$B$2:'Sheet2'!$B$5,MATCH(G179,Sheet2!$A$2:'Sheet2'!$A$5,0),0)+34*AR179-ROUNDUP(IF($BA$1=TRUE,AT179,AU179)/10,0)</f>
        <v>487</v>
      </c>
      <c r="I179" s="6">
        <f>ROUNDDOWN(AJ179*1.05,0)+INDEX(Sheet2!$B$2:'Sheet2'!$B$5,MATCH(G179,Sheet2!$A$2:'Sheet2'!$A$5,0),0)+34*AR179-ROUNDUP(IF($BA$1=TRUE,AT179,AU179)/10,0)</f>
        <v>613</v>
      </c>
      <c r="J179" s="45">
        <f t="shared" si="186"/>
        <v>1100</v>
      </c>
      <c r="K179" s="41">
        <f>AU179-ROUNDDOWN(AP179/2,0)-ROUNDDOWN(MAX(AO179*1.2,AN179*0.5),0)+INDEX(Sheet2!$C$2:'Sheet2'!$C$5,MATCH(G179,Sheet2!$A$2:'Sheet2'!$A$5,0),0)</f>
        <v>1138</v>
      </c>
      <c r="L179" s="23">
        <f t="shared" si="187"/>
        <v>630</v>
      </c>
      <c r="N179" s="27">
        <f>AV179+IF($F179="범선",IF($BE$1=TRUE,INDEX(Sheet2!$H$2:'Sheet2'!$H$45,MATCH(AV179,Sheet2!$G$2:'Sheet2'!$G$45,0),0)),IF($BF$1=TRUE,INDEX(Sheet2!$I$2:'Sheet2'!$I$45,MATCH(AV179,Sheet2!$G$2:'Sheet2'!$G$45,0)),IF($BG$1=TRUE,INDEX(Sheet2!$H$2:'Sheet2'!$H$45,MATCH(AV179,Sheet2!$G$2:'Sheet2'!$G$45,0)),0)))+IF($BC$1=TRUE,2,0)</f>
        <v>-1</v>
      </c>
      <c r="O179" s="8">
        <f t="shared" si="188"/>
        <v>2</v>
      </c>
      <c r="P179" s="8">
        <f t="shared" si="189"/>
        <v>5</v>
      </c>
      <c r="Q179" s="26">
        <f t="shared" si="190"/>
        <v>8</v>
      </c>
      <c r="R179" s="8">
        <f>AW179+IF($F179="범선",IF($BE$1=TRUE,INDEX(Sheet2!$H$2:'Sheet2'!$H$45,MATCH(AW179,Sheet2!$G$2:'Sheet2'!$G$45,0),0)),IF($BF$1=TRUE,INDEX(Sheet2!$I$2:'Sheet2'!$I$45,MATCH(AW179,Sheet2!$G$2:'Sheet2'!$G$45,0)),IF($BG$1=TRUE,INDEX(Sheet2!$H$2:'Sheet2'!$H$45,MATCH(AW179,Sheet2!$G$2:'Sheet2'!$G$45,0)),0)))+IF($BC$1=TRUE,2,0)</f>
        <v>1</v>
      </c>
      <c r="S179" s="8">
        <f t="shared" si="191"/>
        <v>4.5</v>
      </c>
      <c r="T179" s="8">
        <f t="shared" si="192"/>
        <v>7.5</v>
      </c>
      <c r="U179" s="26">
        <f t="shared" si="193"/>
        <v>10.5</v>
      </c>
      <c r="V179" s="8">
        <f>AX179+IF($F179="범선",IF($BE$1=TRUE,INDEX(Sheet2!$H$2:'Sheet2'!$H$45,MATCH(AX179,Sheet2!$G$2:'Sheet2'!$G$45,0),0)),IF($BF$1=TRUE,INDEX(Sheet2!$I$2:'Sheet2'!$I$45,MATCH(AX179,Sheet2!$G$2:'Sheet2'!$G$45,0)),IF($BG$1=TRUE,INDEX(Sheet2!$H$2:'Sheet2'!$H$45,MATCH(AX179,Sheet2!$G$2:'Sheet2'!$G$45,0)),0)))+IF($BC$1=TRUE,2,0)</f>
        <v>4</v>
      </c>
      <c r="W179" s="8">
        <f t="shared" si="194"/>
        <v>7.5</v>
      </c>
      <c r="X179" s="8">
        <f t="shared" si="195"/>
        <v>10.5</v>
      </c>
      <c r="Y179" s="26">
        <f t="shared" si="196"/>
        <v>13.5</v>
      </c>
      <c r="Z179" s="8">
        <f>AY179+IF($F179="범선",IF($BE$1=TRUE,INDEX(Sheet2!$H$2:'Sheet2'!$H$45,MATCH(AY179,Sheet2!$G$2:'Sheet2'!$G$45,0),0)),IF($BF$1=TRUE,INDEX(Sheet2!$I$2:'Sheet2'!$I$45,MATCH(AY179,Sheet2!$G$2:'Sheet2'!$G$45,0)),IF($BG$1=TRUE,INDEX(Sheet2!$H$2:'Sheet2'!$H$45,MATCH(AY179,Sheet2!$G$2:'Sheet2'!$G$45,0)),0)))+IF($BC$1=TRUE,2,0)</f>
        <v>8</v>
      </c>
      <c r="AA179" s="8">
        <f t="shared" si="197"/>
        <v>11.5</v>
      </c>
      <c r="AB179" s="8">
        <f t="shared" si="198"/>
        <v>14.5</v>
      </c>
      <c r="AC179" s="26">
        <f t="shared" si="199"/>
        <v>17.5</v>
      </c>
      <c r="AD179" s="8">
        <f>AZ179+IF($F179="범선",IF($BE$1=TRUE,INDEX(Sheet2!$H$2:'Sheet2'!$H$45,MATCH(AZ179,Sheet2!$G$2:'Sheet2'!$G$45,0),0)),IF($BF$1=TRUE,INDEX(Sheet2!$I$2:'Sheet2'!$I$45,MATCH(AZ179,Sheet2!$G$2:'Sheet2'!$G$45,0)),IF($BG$1=TRUE,INDEX(Sheet2!$H$2:'Sheet2'!$H$45,MATCH(AZ179,Sheet2!$G$2:'Sheet2'!$G$45,0)),0)))+IF($BC$1=TRUE,2,0)</f>
        <v>11</v>
      </c>
      <c r="AE179" s="8">
        <f t="shared" si="200"/>
        <v>14.5</v>
      </c>
      <c r="AF179" s="8">
        <f t="shared" si="201"/>
        <v>17.5</v>
      </c>
      <c r="AG179" s="26">
        <f t="shared" si="202"/>
        <v>20.5</v>
      </c>
      <c r="AH179" s="8"/>
      <c r="AI179" s="6">
        <v>235</v>
      </c>
      <c r="AJ179" s="6">
        <v>355</v>
      </c>
      <c r="AK179" s="6">
        <v>7</v>
      </c>
      <c r="AL179" s="6">
        <v>10</v>
      </c>
      <c r="AM179" s="6">
        <v>24</v>
      </c>
      <c r="AN179" s="6">
        <v>90</v>
      </c>
      <c r="AO179" s="6">
        <v>35</v>
      </c>
      <c r="AP179" s="6">
        <v>22</v>
      </c>
      <c r="AQ179" s="6">
        <v>803</v>
      </c>
      <c r="AR179" s="6">
        <v>5</v>
      </c>
      <c r="AS179" s="6">
        <f t="shared" si="203"/>
        <v>915</v>
      </c>
      <c r="AT179" s="6">
        <f t="shared" si="204"/>
        <v>686</v>
      </c>
      <c r="AU179" s="6">
        <f t="shared" si="205"/>
        <v>1143</v>
      </c>
      <c r="AV179" s="6">
        <f t="shared" si="206"/>
        <v>-3</v>
      </c>
      <c r="AW179" s="6">
        <f t="shared" si="207"/>
        <v>-1</v>
      </c>
      <c r="AX179" s="6">
        <f t="shared" si="208"/>
        <v>2</v>
      </c>
      <c r="AY179" s="6">
        <f t="shared" si="209"/>
        <v>6</v>
      </c>
      <c r="AZ179" s="6">
        <f t="shared" si="210"/>
        <v>9</v>
      </c>
    </row>
    <row r="180" spans="1:52" s="6" customFormat="1" hidden="1">
      <c r="A180" s="35">
        <v>194</v>
      </c>
      <c r="B180" s="7" t="s">
        <v>164</v>
      </c>
      <c r="C180" s="23" t="s">
        <v>162</v>
      </c>
      <c r="D180" s="8" t="s">
        <v>43</v>
      </c>
      <c r="E180" s="8" t="s">
        <v>120</v>
      </c>
      <c r="F180" s="9" t="s">
        <v>69</v>
      </c>
      <c r="G180" s="26" t="s">
        <v>10</v>
      </c>
      <c r="H180" s="6">
        <f>ROUNDDOWN(AI180*1.05,0)+INDEX(Sheet2!$B$2:'Sheet2'!$B$5,MATCH(G180,Sheet2!$A$2:'Sheet2'!$A$5,0),0)+34*AR180-ROUNDUP(IF($BA$1=TRUE,AT180,AU180)/10,0)</f>
        <v>481</v>
      </c>
      <c r="I180" s="6">
        <f>ROUNDDOWN(AJ180*1.05,0)+INDEX(Sheet2!$B$2:'Sheet2'!$B$5,MATCH(G180,Sheet2!$A$2:'Sheet2'!$A$5,0),0)+34*AR180-ROUNDUP(IF($BA$1=TRUE,AT180,AU180)/10,0)</f>
        <v>607</v>
      </c>
      <c r="J180" s="45">
        <f t="shared" si="186"/>
        <v>1088</v>
      </c>
      <c r="K180" s="41">
        <f>AU180-ROUNDDOWN(AP180/2,0)-ROUNDDOWN(MAX(AO180*1.2,AN180*0.5),0)+INDEX(Sheet2!$C$2:'Sheet2'!$C$5,MATCH(G180,Sheet2!$A$2:'Sheet2'!$A$5,0),0)</f>
        <v>1236</v>
      </c>
      <c r="L180" s="23">
        <f t="shared" si="187"/>
        <v>685</v>
      </c>
      <c r="N180" s="27">
        <f>AV180+IF($F180="범선",IF($BE$1=TRUE,INDEX(Sheet2!$H$2:'Sheet2'!$H$45,MATCH(AV180,Sheet2!$G$2:'Sheet2'!$G$45,0),0)),IF($BF$1=TRUE,INDEX(Sheet2!$I$2:'Sheet2'!$I$45,MATCH(AV180,Sheet2!$G$2:'Sheet2'!$G$45,0)),IF($BG$1=TRUE,INDEX(Sheet2!$H$2:'Sheet2'!$H$45,MATCH(AV180,Sheet2!$G$2:'Sheet2'!$G$45,0)),0)))+IF($BC$1=TRUE,2,0)</f>
        <v>-2</v>
      </c>
      <c r="O180" s="8">
        <f t="shared" si="188"/>
        <v>1</v>
      </c>
      <c r="P180" s="8">
        <f t="shared" si="189"/>
        <v>4</v>
      </c>
      <c r="Q180" s="26">
        <f t="shared" si="190"/>
        <v>7</v>
      </c>
      <c r="R180" s="8">
        <f>AW180+IF($F180="범선",IF($BE$1=TRUE,INDEX(Sheet2!$H$2:'Sheet2'!$H$45,MATCH(AW180,Sheet2!$G$2:'Sheet2'!$G$45,0),0)),IF($BF$1=TRUE,INDEX(Sheet2!$I$2:'Sheet2'!$I$45,MATCH(AW180,Sheet2!$G$2:'Sheet2'!$G$45,0)),IF($BG$1=TRUE,INDEX(Sheet2!$H$2:'Sheet2'!$H$45,MATCH(AW180,Sheet2!$G$2:'Sheet2'!$G$45,0)),0)))+IF($BC$1=TRUE,2,0)</f>
        <v>-1</v>
      </c>
      <c r="S180" s="8">
        <f t="shared" si="191"/>
        <v>2.5</v>
      </c>
      <c r="T180" s="8">
        <f t="shared" si="192"/>
        <v>5.5</v>
      </c>
      <c r="U180" s="26">
        <f t="shared" si="193"/>
        <v>8.5</v>
      </c>
      <c r="V180" s="8">
        <f>AX180+IF($F180="범선",IF($BE$1=TRUE,INDEX(Sheet2!$H$2:'Sheet2'!$H$45,MATCH(AX180,Sheet2!$G$2:'Sheet2'!$G$45,0),0)),IF($BF$1=TRUE,INDEX(Sheet2!$I$2:'Sheet2'!$I$45,MATCH(AX180,Sheet2!$G$2:'Sheet2'!$G$45,0)),IF($BG$1=TRUE,INDEX(Sheet2!$H$2:'Sheet2'!$H$45,MATCH(AX180,Sheet2!$G$2:'Sheet2'!$G$45,0)),0)))+IF($BC$1=TRUE,2,0)</f>
        <v>3</v>
      </c>
      <c r="W180" s="8">
        <f t="shared" si="194"/>
        <v>6.5</v>
      </c>
      <c r="X180" s="8">
        <f t="shared" si="195"/>
        <v>9.5</v>
      </c>
      <c r="Y180" s="26">
        <f t="shared" si="196"/>
        <v>12.5</v>
      </c>
      <c r="Z180" s="8">
        <f>AY180+IF($F180="범선",IF($BE$1=TRUE,INDEX(Sheet2!$H$2:'Sheet2'!$H$45,MATCH(AY180,Sheet2!$G$2:'Sheet2'!$G$45,0),0)),IF($BF$1=TRUE,INDEX(Sheet2!$I$2:'Sheet2'!$I$45,MATCH(AY180,Sheet2!$G$2:'Sheet2'!$G$45,0)),IF($BG$1=TRUE,INDEX(Sheet2!$H$2:'Sheet2'!$H$45,MATCH(AY180,Sheet2!$G$2:'Sheet2'!$G$45,0)),0)))+IF($BC$1=TRUE,2,0)</f>
        <v>6</v>
      </c>
      <c r="AA180" s="8">
        <f t="shared" si="197"/>
        <v>9.5</v>
      </c>
      <c r="AB180" s="8">
        <f t="shared" si="198"/>
        <v>12.5</v>
      </c>
      <c r="AC180" s="26">
        <f t="shared" si="199"/>
        <v>15.5</v>
      </c>
      <c r="AD180" s="8">
        <f>AZ180+IF($F180="범선",IF($BE$1=TRUE,INDEX(Sheet2!$H$2:'Sheet2'!$H$45,MATCH(AZ180,Sheet2!$G$2:'Sheet2'!$G$45,0),0)),IF($BF$1=TRUE,INDEX(Sheet2!$I$2:'Sheet2'!$I$45,MATCH(AZ180,Sheet2!$G$2:'Sheet2'!$G$45,0)),IF($BG$1=TRUE,INDEX(Sheet2!$H$2:'Sheet2'!$H$45,MATCH(AZ180,Sheet2!$G$2:'Sheet2'!$G$45,0)),0)))+IF($BC$1=TRUE,2,0)</f>
        <v>10</v>
      </c>
      <c r="AE180" s="8">
        <f t="shared" si="200"/>
        <v>13.5</v>
      </c>
      <c r="AF180" s="8">
        <f t="shared" si="201"/>
        <v>16.5</v>
      </c>
      <c r="AG180" s="26">
        <f t="shared" si="202"/>
        <v>19.5</v>
      </c>
      <c r="AH180" s="8"/>
      <c r="AI180" s="6">
        <v>235</v>
      </c>
      <c r="AJ180" s="6">
        <v>355</v>
      </c>
      <c r="AK180" s="6">
        <v>7</v>
      </c>
      <c r="AL180" s="6">
        <v>10</v>
      </c>
      <c r="AM180" s="6">
        <v>22</v>
      </c>
      <c r="AN180" s="6">
        <v>75</v>
      </c>
      <c r="AO180" s="6">
        <v>45</v>
      </c>
      <c r="AP180" s="6">
        <v>22</v>
      </c>
      <c r="AQ180" s="6">
        <v>903</v>
      </c>
      <c r="AR180" s="6">
        <v>5</v>
      </c>
      <c r="AS180" s="6">
        <f t="shared" si="203"/>
        <v>1000</v>
      </c>
      <c r="AT180" s="6">
        <f t="shared" si="204"/>
        <v>750</v>
      </c>
      <c r="AU180" s="6">
        <f t="shared" si="205"/>
        <v>1250</v>
      </c>
      <c r="AV180" s="6">
        <f t="shared" si="206"/>
        <v>-4</v>
      </c>
      <c r="AW180" s="6">
        <f t="shared" si="207"/>
        <v>-3</v>
      </c>
      <c r="AX180" s="6">
        <f t="shared" si="208"/>
        <v>1</v>
      </c>
      <c r="AY180" s="6">
        <f t="shared" si="209"/>
        <v>4</v>
      </c>
      <c r="AZ180" s="6">
        <f t="shared" si="210"/>
        <v>8</v>
      </c>
    </row>
    <row r="181" spans="1:52" s="6" customFormat="1" hidden="1">
      <c r="A181" s="35">
        <v>195</v>
      </c>
      <c r="B181" s="7" t="s">
        <v>195</v>
      </c>
      <c r="C181" s="23" t="s">
        <v>190</v>
      </c>
      <c r="D181" s="8" t="s">
        <v>43</v>
      </c>
      <c r="E181" s="8" t="s">
        <v>0</v>
      </c>
      <c r="F181" s="9" t="s">
        <v>69</v>
      </c>
      <c r="G181" s="26" t="s">
        <v>10</v>
      </c>
      <c r="H181" s="6">
        <f>ROUNDDOWN(AI181*1.05,0)+INDEX(Sheet2!$B$2:'Sheet2'!$B$5,MATCH(G181,Sheet2!$A$2:'Sheet2'!$A$5,0),0)+34*AR181-ROUNDUP(IF($BA$1=TRUE,AT181,AU181)/10,0)</f>
        <v>340</v>
      </c>
      <c r="I181" s="6">
        <f>ROUNDDOWN(AJ181*1.05,0)+INDEX(Sheet2!$B$2:'Sheet2'!$B$5,MATCH(G181,Sheet2!$A$2:'Sheet2'!$A$5,0),0)+34*AR181-ROUNDUP(IF($BA$1=TRUE,AT181,AU181)/10,0)</f>
        <v>482</v>
      </c>
      <c r="J181" s="45">
        <f t="shared" si="186"/>
        <v>822</v>
      </c>
      <c r="K181" s="41">
        <f>AU181-ROUNDDOWN(AP181/2,0)-ROUNDDOWN(MAX(AO181*1.2,AN181*0.5),0)+INDEX(Sheet2!$C$2:'Sheet2'!$C$5,MATCH(G181,Sheet2!$A$2:'Sheet2'!$A$5,0),0)</f>
        <v>947</v>
      </c>
      <c r="L181" s="23">
        <f t="shared" si="187"/>
        <v>506</v>
      </c>
      <c r="N181" s="27">
        <f>AV181+IF($F181="범선",IF($BE$1=TRUE,INDEX(Sheet2!$H$2:'Sheet2'!$H$45,MATCH(AV181,Sheet2!$G$2:'Sheet2'!$G$45,0),0)),IF($BF$1=TRUE,INDEX(Sheet2!$I$2:'Sheet2'!$I$45,MATCH(AV181,Sheet2!$G$2:'Sheet2'!$G$45,0)),IF($BG$1=TRUE,INDEX(Sheet2!$H$2:'Sheet2'!$H$45,MATCH(AV181,Sheet2!$G$2:'Sheet2'!$G$45,0)),0)))+IF($BC$1=TRUE,2,0)</f>
        <v>2</v>
      </c>
      <c r="O181" s="8">
        <f t="shared" si="188"/>
        <v>5</v>
      </c>
      <c r="P181" s="8">
        <f t="shared" si="189"/>
        <v>8</v>
      </c>
      <c r="Q181" s="26">
        <f t="shared" si="190"/>
        <v>11</v>
      </c>
      <c r="R181" s="8">
        <f>AW181+IF($F181="범선",IF($BE$1=TRUE,INDEX(Sheet2!$H$2:'Sheet2'!$H$45,MATCH(AW181,Sheet2!$G$2:'Sheet2'!$G$45,0),0)),IF($BF$1=TRUE,INDEX(Sheet2!$I$2:'Sheet2'!$I$45,MATCH(AW181,Sheet2!$G$2:'Sheet2'!$G$45,0)),IF($BG$1=TRUE,INDEX(Sheet2!$H$2:'Sheet2'!$H$45,MATCH(AW181,Sheet2!$G$2:'Sheet2'!$G$45,0)),0)))+IF($BC$1=TRUE,2,0)</f>
        <v>4</v>
      </c>
      <c r="S181" s="8">
        <f t="shared" si="191"/>
        <v>7.5</v>
      </c>
      <c r="T181" s="8">
        <f t="shared" si="192"/>
        <v>10.5</v>
      </c>
      <c r="U181" s="26">
        <f t="shared" si="193"/>
        <v>13.5</v>
      </c>
      <c r="V181" s="8">
        <f>AX181+IF($F181="범선",IF($BE$1=TRUE,INDEX(Sheet2!$H$2:'Sheet2'!$H$45,MATCH(AX181,Sheet2!$G$2:'Sheet2'!$G$45,0),0)),IF($BF$1=TRUE,INDEX(Sheet2!$I$2:'Sheet2'!$I$45,MATCH(AX181,Sheet2!$G$2:'Sheet2'!$G$45,0)),IF($BG$1=TRUE,INDEX(Sheet2!$H$2:'Sheet2'!$H$45,MATCH(AX181,Sheet2!$G$2:'Sheet2'!$G$45,0)),0)))+IF($BC$1=TRUE,2,0)</f>
        <v>7</v>
      </c>
      <c r="W181" s="8">
        <f t="shared" si="194"/>
        <v>10.5</v>
      </c>
      <c r="X181" s="8">
        <f t="shared" si="195"/>
        <v>13.5</v>
      </c>
      <c r="Y181" s="26">
        <f t="shared" si="196"/>
        <v>16.5</v>
      </c>
      <c r="Z181" s="8">
        <f>AY181+IF($F181="범선",IF($BE$1=TRUE,INDEX(Sheet2!$H$2:'Sheet2'!$H$45,MATCH(AY181,Sheet2!$G$2:'Sheet2'!$G$45,0),0)),IF($BF$1=TRUE,INDEX(Sheet2!$I$2:'Sheet2'!$I$45,MATCH(AY181,Sheet2!$G$2:'Sheet2'!$G$45,0)),IF($BG$1=TRUE,INDEX(Sheet2!$H$2:'Sheet2'!$H$45,MATCH(AY181,Sheet2!$G$2:'Sheet2'!$G$45,0)),0)))+IF($BC$1=TRUE,2,0)</f>
        <v>11</v>
      </c>
      <c r="AA181" s="8">
        <f t="shared" si="197"/>
        <v>14.5</v>
      </c>
      <c r="AB181" s="8">
        <f t="shared" si="198"/>
        <v>17.5</v>
      </c>
      <c r="AC181" s="26">
        <f t="shared" si="199"/>
        <v>20.5</v>
      </c>
      <c r="AD181" s="8">
        <f>AZ181+IF($F181="범선",IF($BE$1=TRUE,INDEX(Sheet2!$H$2:'Sheet2'!$H$45,MATCH(AZ181,Sheet2!$G$2:'Sheet2'!$G$45,0),0)),IF($BF$1=TRUE,INDEX(Sheet2!$I$2:'Sheet2'!$I$45,MATCH(AZ181,Sheet2!$G$2:'Sheet2'!$G$45,0)),IF($BG$1=TRUE,INDEX(Sheet2!$H$2:'Sheet2'!$H$45,MATCH(AZ181,Sheet2!$G$2:'Sheet2'!$G$45,0)),0)))+IF($BC$1=TRUE,2,0)</f>
        <v>14</v>
      </c>
      <c r="AE181" s="8">
        <f t="shared" si="200"/>
        <v>17.5</v>
      </c>
      <c r="AF181" s="8">
        <f t="shared" si="201"/>
        <v>20.5</v>
      </c>
      <c r="AG181" s="26">
        <f t="shared" si="202"/>
        <v>23.5</v>
      </c>
      <c r="AH181" s="8"/>
      <c r="AI181" s="6">
        <v>150</v>
      </c>
      <c r="AJ181" s="6">
        <v>285</v>
      </c>
      <c r="AK181" s="6">
        <v>10</v>
      </c>
      <c r="AL181" s="6">
        <v>8</v>
      </c>
      <c r="AM181" s="6">
        <v>34</v>
      </c>
      <c r="AN181" s="6">
        <v>92</v>
      </c>
      <c r="AO181" s="6">
        <v>36</v>
      </c>
      <c r="AP181" s="6">
        <v>66</v>
      </c>
      <c r="AQ181" s="6">
        <v>622</v>
      </c>
      <c r="AR181" s="6">
        <v>3</v>
      </c>
      <c r="AS181" s="6">
        <f t="shared" si="203"/>
        <v>780</v>
      </c>
      <c r="AT181" s="6">
        <f t="shared" si="204"/>
        <v>585</v>
      </c>
      <c r="AU181" s="6">
        <f t="shared" si="205"/>
        <v>975</v>
      </c>
      <c r="AV181" s="6">
        <f t="shared" si="206"/>
        <v>0</v>
      </c>
      <c r="AW181" s="6">
        <f t="shared" si="207"/>
        <v>2</v>
      </c>
      <c r="AX181" s="6">
        <f t="shared" si="208"/>
        <v>5</v>
      </c>
      <c r="AY181" s="6">
        <f t="shared" si="209"/>
        <v>9</v>
      </c>
      <c r="AZ181" s="6">
        <f t="shared" si="210"/>
        <v>12</v>
      </c>
    </row>
    <row r="182" spans="1:52" s="6" customFormat="1" hidden="1">
      <c r="A182" s="35">
        <v>196</v>
      </c>
      <c r="B182" s="7"/>
      <c r="C182" s="23" t="s">
        <v>190</v>
      </c>
      <c r="D182" s="8" t="s">
        <v>43</v>
      </c>
      <c r="E182" s="8" t="s">
        <v>0</v>
      </c>
      <c r="F182" s="9" t="s">
        <v>69</v>
      </c>
      <c r="G182" s="26" t="s">
        <v>10</v>
      </c>
      <c r="H182" s="6">
        <f>ROUNDDOWN(AI182*1.05,0)+INDEX(Sheet2!$B$2:'Sheet2'!$B$5,MATCH(G182,Sheet2!$A$2:'Sheet2'!$A$5,0),0)+34*AR182-ROUNDUP(IF($BA$1=TRUE,AT182,AU182)/10,0)</f>
        <v>344</v>
      </c>
      <c r="I182" s="6">
        <f>ROUNDDOWN(AJ182*1.05,0)+INDEX(Sheet2!$B$2:'Sheet2'!$B$5,MATCH(G182,Sheet2!$A$2:'Sheet2'!$A$5,0),0)+34*AR182-ROUNDUP(IF($BA$1=TRUE,AT182,AU182)/10,0)</f>
        <v>491</v>
      </c>
      <c r="J182" s="45">
        <f t="shared" si="186"/>
        <v>835</v>
      </c>
      <c r="K182" s="41">
        <f>AU182-ROUNDDOWN(AP182/2,0)-ROUNDDOWN(MAX(AO182*1.2,AN182*0.5),0)+INDEX(Sheet2!$C$2:'Sheet2'!$C$5,MATCH(G182,Sheet2!$A$2:'Sheet2'!$A$5,0),0)</f>
        <v>896</v>
      </c>
      <c r="L182" s="23">
        <f t="shared" si="187"/>
        <v>480</v>
      </c>
      <c r="N182" s="27">
        <f>AV182+IF($F182="범선",IF($BE$1=TRUE,INDEX(Sheet2!$H$2:'Sheet2'!$H$45,MATCH(AV182,Sheet2!$G$2:'Sheet2'!$G$45,0),0)),IF($BF$1=TRUE,INDEX(Sheet2!$I$2:'Sheet2'!$I$45,MATCH(AV182,Sheet2!$G$2:'Sheet2'!$G$45,0)),IF($BG$1=TRUE,INDEX(Sheet2!$H$2:'Sheet2'!$H$45,MATCH(AV182,Sheet2!$G$2:'Sheet2'!$G$45,0)),0)))+IF($BC$1=TRUE,2,0)</f>
        <v>1</v>
      </c>
      <c r="O182" s="8">
        <f t="shared" si="188"/>
        <v>4</v>
      </c>
      <c r="P182" s="8">
        <f t="shared" si="189"/>
        <v>7</v>
      </c>
      <c r="Q182" s="26">
        <f t="shared" si="190"/>
        <v>10</v>
      </c>
      <c r="R182" s="8">
        <f>AW182+IF($F182="범선",IF($BE$1=TRUE,INDEX(Sheet2!$H$2:'Sheet2'!$H$45,MATCH(AW182,Sheet2!$G$2:'Sheet2'!$G$45,0),0)),IF($BF$1=TRUE,INDEX(Sheet2!$I$2:'Sheet2'!$I$45,MATCH(AW182,Sheet2!$G$2:'Sheet2'!$G$45,0)),IF($BG$1=TRUE,INDEX(Sheet2!$H$2:'Sheet2'!$H$45,MATCH(AW182,Sheet2!$G$2:'Sheet2'!$G$45,0)),0)))+IF($BC$1=TRUE,2,0)</f>
        <v>3</v>
      </c>
      <c r="S182" s="8">
        <f t="shared" si="191"/>
        <v>6.5</v>
      </c>
      <c r="T182" s="8">
        <f t="shared" si="192"/>
        <v>9.5</v>
      </c>
      <c r="U182" s="26">
        <f t="shared" si="193"/>
        <v>12.5</v>
      </c>
      <c r="V182" s="8">
        <f>AX182+IF($F182="범선",IF($BE$1=TRUE,INDEX(Sheet2!$H$2:'Sheet2'!$H$45,MATCH(AX182,Sheet2!$G$2:'Sheet2'!$G$45,0),0)),IF($BF$1=TRUE,INDEX(Sheet2!$I$2:'Sheet2'!$I$45,MATCH(AX182,Sheet2!$G$2:'Sheet2'!$G$45,0)),IF($BG$1=TRUE,INDEX(Sheet2!$H$2:'Sheet2'!$H$45,MATCH(AX182,Sheet2!$G$2:'Sheet2'!$G$45,0)),0)))+IF($BC$1=TRUE,2,0)</f>
        <v>6</v>
      </c>
      <c r="W182" s="8">
        <f t="shared" si="194"/>
        <v>9.5</v>
      </c>
      <c r="X182" s="8">
        <f t="shared" si="195"/>
        <v>12.5</v>
      </c>
      <c r="Y182" s="26">
        <f t="shared" si="196"/>
        <v>15.5</v>
      </c>
      <c r="Z182" s="8">
        <f>AY182+IF($F182="범선",IF($BE$1=TRUE,INDEX(Sheet2!$H$2:'Sheet2'!$H$45,MATCH(AY182,Sheet2!$G$2:'Sheet2'!$G$45,0),0)),IF($BF$1=TRUE,INDEX(Sheet2!$I$2:'Sheet2'!$I$45,MATCH(AY182,Sheet2!$G$2:'Sheet2'!$G$45,0)),IF($BG$1=TRUE,INDEX(Sheet2!$H$2:'Sheet2'!$H$45,MATCH(AY182,Sheet2!$G$2:'Sheet2'!$G$45,0)),0)))+IF($BC$1=TRUE,2,0)</f>
        <v>10</v>
      </c>
      <c r="AA182" s="8">
        <f t="shared" si="197"/>
        <v>13.5</v>
      </c>
      <c r="AB182" s="8">
        <f t="shared" si="198"/>
        <v>16.5</v>
      </c>
      <c r="AC182" s="26">
        <f t="shared" si="199"/>
        <v>19.5</v>
      </c>
      <c r="AD182" s="8">
        <f>AZ182+IF($F182="범선",IF($BE$1=TRUE,INDEX(Sheet2!$H$2:'Sheet2'!$H$45,MATCH(AZ182,Sheet2!$G$2:'Sheet2'!$G$45,0),0)),IF($BF$1=TRUE,INDEX(Sheet2!$I$2:'Sheet2'!$I$45,MATCH(AZ182,Sheet2!$G$2:'Sheet2'!$G$45,0)),IF($BG$1=TRUE,INDEX(Sheet2!$H$2:'Sheet2'!$H$45,MATCH(AZ182,Sheet2!$G$2:'Sheet2'!$G$45,0)),0)))+IF($BC$1=TRUE,2,0)</f>
        <v>13</v>
      </c>
      <c r="AE182" s="8">
        <f t="shared" si="200"/>
        <v>16.5</v>
      </c>
      <c r="AF182" s="8">
        <f t="shared" si="201"/>
        <v>19.5</v>
      </c>
      <c r="AG182" s="26">
        <f t="shared" si="202"/>
        <v>22.5</v>
      </c>
      <c r="AH182" s="8"/>
      <c r="AI182" s="6">
        <v>150</v>
      </c>
      <c r="AJ182" s="6">
        <v>290</v>
      </c>
      <c r="AK182" s="6">
        <v>9</v>
      </c>
      <c r="AL182" s="6">
        <v>9</v>
      </c>
      <c r="AM182" s="6">
        <v>29</v>
      </c>
      <c r="AN182" s="6">
        <v>60</v>
      </c>
      <c r="AO182" s="6">
        <v>33</v>
      </c>
      <c r="AP182" s="6">
        <v>56</v>
      </c>
      <c r="AQ182" s="6">
        <v>614</v>
      </c>
      <c r="AR182" s="6">
        <v>3</v>
      </c>
      <c r="AS182" s="6">
        <f t="shared" si="203"/>
        <v>730</v>
      </c>
      <c r="AT182" s="6">
        <f t="shared" si="204"/>
        <v>547</v>
      </c>
      <c r="AU182" s="6">
        <f t="shared" si="205"/>
        <v>912</v>
      </c>
      <c r="AV182" s="6">
        <f t="shared" si="206"/>
        <v>-1</v>
      </c>
      <c r="AW182" s="6">
        <f t="shared" si="207"/>
        <v>1</v>
      </c>
      <c r="AX182" s="6">
        <f t="shared" si="208"/>
        <v>4</v>
      </c>
      <c r="AY182" s="6">
        <f t="shared" si="209"/>
        <v>8</v>
      </c>
      <c r="AZ182" s="6">
        <f t="shared" si="210"/>
        <v>11</v>
      </c>
    </row>
    <row r="183" spans="1:52" s="6" customFormat="1" hidden="1">
      <c r="A183" s="35">
        <v>197</v>
      </c>
      <c r="B183" s="7" t="s">
        <v>193</v>
      </c>
      <c r="C183" s="23" t="s">
        <v>190</v>
      </c>
      <c r="D183" s="8" t="s">
        <v>1</v>
      </c>
      <c r="E183" s="8" t="s">
        <v>118</v>
      </c>
      <c r="F183" s="9" t="s">
        <v>69</v>
      </c>
      <c r="G183" s="26" t="s">
        <v>10</v>
      </c>
      <c r="H183" s="6">
        <f>ROUNDDOWN(AI183*1.05,0)+INDEX(Sheet2!$B$2:'Sheet2'!$B$5,MATCH(G183,Sheet2!$A$2:'Sheet2'!$A$5,0),0)+34*AR183-ROUNDUP(IF($BA$1=TRUE,AT183,AU183)/10,0)</f>
        <v>333</v>
      </c>
      <c r="I183" s="6">
        <f>ROUNDDOWN(AJ183*1.05,0)+INDEX(Sheet2!$B$2:'Sheet2'!$B$5,MATCH(G183,Sheet2!$A$2:'Sheet2'!$A$5,0),0)+34*AR183-ROUNDUP(IF($BA$1=TRUE,AT183,AU183)/10,0)</f>
        <v>480</v>
      </c>
      <c r="J183" s="45">
        <f t="shared" si="186"/>
        <v>813</v>
      </c>
      <c r="K183" s="41">
        <f>AU183-ROUNDDOWN(AP183/2,0)-ROUNDDOWN(MAX(AO183*1.2,AN183*0.5),0)+INDEX(Sheet2!$C$2:'Sheet2'!$C$5,MATCH(G183,Sheet2!$A$2:'Sheet2'!$A$5,0),0)</f>
        <v>1069</v>
      </c>
      <c r="L183" s="23">
        <f t="shared" si="187"/>
        <v>584</v>
      </c>
      <c r="N183" s="27">
        <f>AV183+IF($F183="범선",IF($BE$1=TRUE,INDEX(Sheet2!$H$2:'Sheet2'!$H$45,MATCH(AV183,Sheet2!$G$2:'Sheet2'!$G$45,0),0)),IF($BF$1=TRUE,INDEX(Sheet2!$I$2:'Sheet2'!$I$45,MATCH(AV183,Sheet2!$G$2:'Sheet2'!$G$45,0)),IF($BG$1=TRUE,INDEX(Sheet2!$H$2:'Sheet2'!$H$45,MATCH(AV183,Sheet2!$G$2:'Sheet2'!$G$45,0)),0)))+IF($BC$1=TRUE,2,0)</f>
        <v>1</v>
      </c>
      <c r="O183" s="8">
        <f t="shared" si="188"/>
        <v>4</v>
      </c>
      <c r="P183" s="8">
        <f t="shared" si="189"/>
        <v>7</v>
      </c>
      <c r="Q183" s="26">
        <f t="shared" si="190"/>
        <v>10</v>
      </c>
      <c r="R183" s="8">
        <f>AW183+IF($F183="범선",IF($BE$1=TRUE,INDEX(Sheet2!$H$2:'Sheet2'!$H$45,MATCH(AW183,Sheet2!$G$2:'Sheet2'!$G$45,0),0)),IF($BF$1=TRUE,INDEX(Sheet2!$I$2:'Sheet2'!$I$45,MATCH(AW183,Sheet2!$G$2:'Sheet2'!$G$45,0)),IF($BG$1=TRUE,INDEX(Sheet2!$H$2:'Sheet2'!$H$45,MATCH(AW183,Sheet2!$G$2:'Sheet2'!$G$45,0)),0)))+IF($BC$1=TRUE,2,0)</f>
        <v>2</v>
      </c>
      <c r="S183" s="8">
        <f t="shared" si="191"/>
        <v>5.5</v>
      </c>
      <c r="T183" s="8">
        <f t="shared" si="192"/>
        <v>8.5</v>
      </c>
      <c r="U183" s="26">
        <f t="shared" si="193"/>
        <v>11.5</v>
      </c>
      <c r="V183" s="8">
        <f>AX183+IF($F183="범선",IF($BE$1=TRUE,INDEX(Sheet2!$H$2:'Sheet2'!$H$45,MATCH(AX183,Sheet2!$G$2:'Sheet2'!$G$45,0),0)),IF($BF$1=TRUE,INDEX(Sheet2!$I$2:'Sheet2'!$I$45,MATCH(AX183,Sheet2!$G$2:'Sheet2'!$G$45,0)),IF($BG$1=TRUE,INDEX(Sheet2!$H$2:'Sheet2'!$H$45,MATCH(AX183,Sheet2!$G$2:'Sheet2'!$G$45,0)),0)))+IF($BC$1=TRUE,2,0)</f>
        <v>6</v>
      </c>
      <c r="W183" s="8">
        <f t="shared" si="194"/>
        <v>9.5</v>
      </c>
      <c r="X183" s="8">
        <f t="shared" si="195"/>
        <v>12.5</v>
      </c>
      <c r="Y183" s="26">
        <f t="shared" si="196"/>
        <v>15.5</v>
      </c>
      <c r="Z183" s="8">
        <f>AY183+IF($F183="범선",IF($BE$1=TRUE,INDEX(Sheet2!$H$2:'Sheet2'!$H$45,MATCH(AY183,Sheet2!$G$2:'Sheet2'!$G$45,0),0)),IF($BF$1=TRUE,INDEX(Sheet2!$I$2:'Sheet2'!$I$45,MATCH(AY183,Sheet2!$G$2:'Sheet2'!$G$45,0)),IF($BG$1=TRUE,INDEX(Sheet2!$H$2:'Sheet2'!$H$45,MATCH(AY183,Sheet2!$G$2:'Sheet2'!$G$45,0)),0)))+IF($BC$1=TRUE,2,0)</f>
        <v>9</v>
      </c>
      <c r="AA183" s="8">
        <f t="shared" si="197"/>
        <v>12.5</v>
      </c>
      <c r="AB183" s="8">
        <f t="shared" si="198"/>
        <v>15.5</v>
      </c>
      <c r="AC183" s="26">
        <f t="shared" si="199"/>
        <v>18.5</v>
      </c>
      <c r="AD183" s="8">
        <f>AZ183+IF($F183="범선",IF($BE$1=TRUE,INDEX(Sheet2!$H$2:'Sheet2'!$H$45,MATCH(AZ183,Sheet2!$G$2:'Sheet2'!$G$45,0),0)),IF($BF$1=TRUE,INDEX(Sheet2!$I$2:'Sheet2'!$I$45,MATCH(AZ183,Sheet2!$G$2:'Sheet2'!$G$45,0)),IF($BG$1=TRUE,INDEX(Sheet2!$H$2:'Sheet2'!$H$45,MATCH(AZ183,Sheet2!$G$2:'Sheet2'!$G$45,0)),0)))+IF($BC$1=TRUE,2,0)</f>
        <v>13</v>
      </c>
      <c r="AE183" s="8">
        <f t="shared" si="200"/>
        <v>16.5</v>
      </c>
      <c r="AF183" s="8">
        <f t="shared" si="201"/>
        <v>19.5</v>
      </c>
      <c r="AG183" s="26">
        <f t="shared" si="202"/>
        <v>22.5</v>
      </c>
      <c r="AH183" s="8"/>
      <c r="AI183" s="6">
        <v>150</v>
      </c>
      <c r="AJ183" s="6">
        <v>290</v>
      </c>
      <c r="AK183" s="6">
        <v>10</v>
      </c>
      <c r="AL183" s="6">
        <v>9</v>
      </c>
      <c r="AM183" s="6">
        <v>32</v>
      </c>
      <c r="AN183" s="6">
        <v>60</v>
      </c>
      <c r="AO183" s="6">
        <v>33</v>
      </c>
      <c r="AP183" s="6">
        <v>56</v>
      </c>
      <c r="AQ183" s="6">
        <v>752</v>
      </c>
      <c r="AR183" s="6">
        <v>3</v>
      </c>
      <c r="AS183" s="6">
        <f t="shared" si="203"/>
        <v>868</v>
      </c>
      <c r="AT183" s="6">
        <f t="shared" si="204"/>
        <v>651</v>
      </c>
      <c r="AU183" s="6">
        <f t="shared" si="205"/>
        <v>1085</v>
      </c>
      <c r="AV183" s="6">
        <f t="shared" si="206"/>
        <v>-1</v>
      </c>
      <c r="AW183" s="6">
        <f t="shared" si="207"/>
        <v>0</v>
      </c>
      <c r="AX183" s="6">
        <f t="shared" si="208"/>
        <v>4</v>
      </c>
      <c r="AY183" s="6">
        <f t="shared" si="209"/>
        <v>7</v>
      </c>
      <c r="AZ183" s="6">
        <f t="shared" si="210"/>
        <v>11</v>
      </c>
    </row>
    <row r="184" spans="1:52" s="6" customFormat="1" hidden="1">
      <c r="A184" s="35">
        <v>198</v>
      </c>
      <c r="B184" s="7" t="s">
        <v>194</v>
      </c>
      <c r="C184" s="23" t="s">
        <v>190</v>
      </c>
      <c r="D184" s="8" t="s">
        <v>43</v>
      </c>
      <c r="E184" s="8" t="s">
        <v>71</v>
      </c>
      <c r="F184" s="9" t="s">
        <v>69</v>
      </c>
      <c r="G184" s="26" t="s">
        <v>10</v>
      </c>
      <c r="H184" s="6">
        <f>ROUNDDOWN(AI184*1.05,0)+INDEX(Sheet2!$B$2:'Sheet2'!$B$5,MATCH(G184,Sheet2!$A$2:'Sheet2'!$A$5,0),0)+34*AR184-ROUNDUP(IF($BA$1=TRUE,AT184,AU184)/10,0)</f>
        <v>334</v>
      </c>
      <c r="I184" s="6">
        <f>ROUNDDOWN(AJ184*1.05,0)+INDEX(Sheet2!$B$2:'Sheet2'!$B$5,MATCH(G184,Sheet2!$A$2:'Sheet2'!$A$5,0),0)+34*AR184-ROUNDUP(IF($BA$1=TRUE,AT184,AU184)/10,0)</f>
        <v>470</v>
      </c>
      <c r="J184" s="45">
        <f t="shared" si="186"/>
        <v>804</v>
      </c>
      <c r="K184" s="41">
        <f>AU184-ROUNDDOWN(AP184/2,0)-ROUNDDOWN(MAX(AO184*1.2,AN184*0.5),0)+INDEX(Sheet2!$C$2:'Sheet2'!$C$5,MATCH(G184,Sheet2!$A$2:'Sheet2'!$A$5,0),0)</f>
        <v>983</v>
      </c>
      <c r="L184" s="23">
        <f t="shared" si="187"/>
        <v>537</v>
      </c>
      <c r="N184" s="27">
        <f>AV184+IF($F184="범선",IF($BE$1=TRUE,INDEX(Sheet2!$H$2:'Sheet2'!$H$45,MATCH(AV184,Sheet2!$G$2:'Sheet2'!$G$45,0),0)),IF($BF$1=TRUE,INDEX(Sheet2!$I$2:'Sheet2'!$I$45,MATCH(AV184,Sheet2!$G$2:'Sheet2'!$G$45,0)),IF($BG$1=TRUE,INDEX(Sheet2!$H$2:'Sheet2'!$H$45,MATCH(AV184,Sheet2!$G$2:'Sheet2'!$G$45,0)),0)))+IF($BC$1=TRUE,2,0)</f>
        <v>1</v>
      </c>
      <c r="O184" s="8">
        <f t="shared" si="188"/>
        <v>4</v>
      </c>
      <c r="P184" s="8">
        <f t="shared" si="189"/>
        <v>7</v>
      </c>
      <c r="Q184" s="26">
        <f t="shared" si="190"/>
        <v>10</v>
      </c>
      <c r="R184" s="8">
        <f>AW184+IF($F184="범선",IF($BE$1=TRUE,INDEX(Sheet2!$H$2:'Sheet2'!$H$45,MATCH(AW184,Sheet2!$G$2:'Sheet2'!$G$45,0),0)),IF($BF$1=TRUE,INDEX(Sheet2!$I$2:'Sheet2'!$I$45,MATCH(AW184,Sheet2!$G$2:'Sheet2'!$G$45,0)),IF($BG$1=TRUE,INDEX(Sheet2!$H$2:'Sheet2'!$H$45,MATCH(AW184,Sheet2!$G$2:'Sheet2'!$G$45,0)),0)))+IF($BC$1=TRUE,2,0)</f>
        <v>2</v>
      </c>
      <c r="S184" s="8">
        <f t="shared" si="191"/>
        <v>5.5</v>
      </c>
      <c r="T184" s="8">
        <f t="shared" si="192"/>
        <v>8.5</v>
      </c>
      <c r="U184" s="26">
        <f t="shared" si="193"/>
        <v>11.5</v>
      </c>
      <c r="V184" s="8">
        <f>AX184+IF($F184="범선",IF($BE$1=TRUE,INDEX(Sheet2!$H$2:'Sheet2'!$H$45,MATCH(AX184,Sheet2!$G$2:'Sheet2'!$G$45,0),0)),IF($BF$1=TRUE,INDEX(Sheet2!$I$2:'Sheet2'!$I$45,MATCH(AX184,Sheet2!$G$2:'Sheet2'!$G$45,0)),IF($BG$1=TRUE,INDEX(Sheet2!$H$2:'Sheet2'!$H$45,MATCH(AX184,Sheet2!$G$2:'Sheet2'!$G$45,0)),0)))+IF($BC$1=TRUE,2,0)</f>
        <v>6</v>
      </c>
      <c r="W184" s="8">
        <f t="shared" si="194"/>
        <v>9.5</v>
      </c>
      <c r="X184" s="8">
        <f t="shared" si="195"/>
        <v>12.5</v>
      </c>
      <c r="Y184" s="26">
        <f t="shared" si="196"/>
        <v>15.5</v>
      </c>
      <c r="Z184" s="8">
        <f>AY184+IF($F184="범선",IF($BE$1=TRUE,INDEX(Sheet2!$H$2:'Sheet2'!$H$45,MATCH(AY184,Sheet2!$G$2:'Sheet2'!$G$45,0),0)),IF($BF$1=TRUE,INDEX(Sheet2!$I$2:'Sheet2'!$I$45,MATCH(AY184,Sheet2!$G$2:'Sheet2'!$G$45,0)),IF($BG$1=TRUE,INDEX(Sheet2!$H$2:'Sheet2'!$H$45,MATCH(AY184,Sheet2!$G$2:'Sheet2'!$G$45,0)),0)))+IF($BC$1=TRUE,2,0)</f>
        <v>9</v>
      </c>
      <c r="AA184" s="8">
        <f t="shared" si="197"/>
        <v>12.5</v>
      </c>
      <c r="AB184" s="8">
        <f t="shared" si="198"/>
        <v>15.5</v>
      </c>
      <c r="AC184" s="26">
        <f t="shared" si="199"/>
        <v>18.5</v>
      </c>
      <c r="AD184" s="8">
        <f>AZ184+IF($F184="범선",IF($BE$1=TRUE,INDEX(Sheet2!$H$2:'Sheet2'!$H$45,MATCH(AZ184,Sheet2!$G$2:'Sheet2'!$G$45,0),0)),IF($BF$1=TRUE,INDEX(Sheet2!$I$2:'Sheet2'!$I$45,MATCH(AZ184,Sheet2!$G$2:'Sheet2'!$G$45,0)),IF($BG$1=TRUE,INDEX(Sheet2!$H$2:'Sheet2'!$H$45,MATCH(AZ184,Sheet2!$G$2:'Sheet2'!$G$45,0)),0)))+IF($BC$1=TRUE,2,0)</f>
        <v>13</v>
      </c>
      <c r="AE184" s="8">
        <f t="shared" si="200"/>
        <v>16.5</v>
      </c>
      <c r="AF184" s="8">
        <f t="shared" si="201"/>
        <v>19.5</v>
      </c>
      <c r="AG184" s="26">
        <f t="shared" si="202"/>
        <v>22.5</v>
      </c>
      <c r="AH184" s="8"/>
      <c r="AI184" s="6">
        <v>145</v>
      </c>
      <c r="AJ184" s="6">
        <v>275</v>
      </c>
      <c r="AK184" s="6">
        <v>8</v>
      </c>
      <c r="AL184" s="6">
        <v>8</v>
      </c>
      <c r="AM184" s="6">
        <v>26</v>
      </c>
      <c r="AN184" s="6">
        <v>64</v>
      </c>
      <c r="AO184" s="6">
        <v>29</v>
      </c>
      <c r="AP184" s="6">
        <v>42</v>
      </c>
      <c r="AQ184" s="6">
        <v>684</v>
      </c>
      <c r="AR184" s="6">
        <v>3</v>
      </c>
      <c r="AS184" s="6">
        <f t="shared" si="203"/>
        <v>790</v>
      </c>
      <c r="AT184" s="6">
        <f t="shared" si="204"/>
        <v>592</v>
      </c>
      <c r="AU184" s="6">
        <f t="shared" si="205"/>
        <v>987</v>
      </c>
      <c r="AV184" s="6">
        <f t="shared" si="206"/>
        <v>-1</v>
      </c>
      <c r="AW184" s="6">
        <f t="shared" si="207"/>
        <v>0</v>
      </c>
      <c r="AX184" s="6">
        <f t="shared" si="208"/>
        <v>4</v>
      </c>
      <c r="AY184" s="6">
        <f t="shared" si="209"/>
        <v>7</v>
      </c>
      <c r="AZ184" s="6">
        <f t="shared" si="210"/>
        <v>11</v>
      </c>
    </row>
    <row r="185" spans="1:52" s="6" customFormat="1" hidden="1">
      <c r="A185" s="35">
        <v>199</v>
      </c>
      <c r="B185" s="7" t="s">
        <v>192</v>
      </c>
      <c r="C185" s="23" t="s">
        <v>190</v>
      </c>
      <c r="D185" s="8" t="s">
        <v>1</v>
      </c>
      <c r="E185" s="8" t="s">
        <v>71</v>
      </c>
      <c r="F185" s="9" t="s">
        <v>69</v>
      </c>
      <c r="G185" s="26" t="s">
        <v>10</v>
      </c>
      <c r="H185" s="6">
        <f>ROUNDDOWN(AI185*1.05,0)+INDEX(Sheet2!$B$2:'Sheet2'!$B$5,MATCH(G185,Sheet2!$A$2:'Sheet2'!$A$5,0),0)+34*AR185-ROUNDUP(IF($BA$1=TRUE,AT185,AU185)/10,0)</f>
        <v>329</v>
      </c>
      <c r="I185" s="6">
        <f>ROUNDDOWN(AJ185*1.05,0)+INDEX(Sheet2!$B$2:'Sheet2'!$B$5,MATCH(G185,Sheet2!$A$2:'Sheet2'!$A$5,0),0)+34*AR185-ROUNDUP(IF($BA$1=TRUE,AT185,AU185)/10,0)</f>
        <v>465</v>
      </c>
      <c r="J185" s="45">
        <f t="shared" si="186"/>
        <v>794</v>
      </c>
      <c r="K185" s="41">
        <f>AU185-ROUNDDOWN(AP185/2,0)-ROUNDDOWN(MAX(AO185*1.2,AN185*0.5),0)+INDEX(Sheet2!$C$2:'Sheet2'!$C$5,MATCH(G185,Sheet2!$A$2:'Sheet2'!$A$5,0),0)</f>
        <v>1064</v>
      </c>
      <c r="L185" s="23">
        <f t="shared" si="187"/>
        <v>586</v>
      </c>
      <c r="N185" s="27">
        <f>AV185+IF($F185="범선",IF($BE$1=TRUE,INDEX(Sheet2!$H$2:'Sheet2'!$H$45,MATCH(AV185,Sheet2!$G$2:'Sheet2'!$G$45,0),0)),IF($BF$1=TRUE,INDEX(Sheet2!$I$2:'Sheet2'!$I$45,MATCH(AV185,Sheet2!$G$2:'Sheet2'!$G$45,0)),IF($BG$1=TRUE,INDEX(Sheet2!$H$2:'Sheet2'!$H$45,MATCH(AV185,Sheet2!$G$2:'Sheet2'!$G$45,0)),0)))+IF($BC$1=TRUE,2,0)</f>
        <v>0</v>
      </c>
      <c r="O185" s="8">
        <f t="shared" si="188"/>
        <v>3</v>
      </c>
      <c r="P185" s="8">
        <f t="shared" si="189"/>
        <v>6</v>
      </c>
      <c r="Q185" s="26">
        <f t="shared" si="190"/>
        <v>9</v>
      </c>
      <c r="R185" s="8">
        <f>AW185+IF($F185="범선",IF($BE$1=TRUE,INDEX(Sheet2!$H$2:'Sheet2'!$H$45,MATCH(AW185,Sheet2!$G$2:'Sheet2'!$G$45,0),0)),IF($BF$1=TRUE,INDEX(Sheet2!$I$2:'Sheet2'!$I$45,MATCH(AW185,Sheet2!$G$2:'Sheet2'!$G$45,0)),IF($BG$1=TRUE,INDEX(Sheet2!$H$2:'Sheet2'!$H$45,MATCH(AW185,Sheet2!$G$2:'Sheet2'!$G$45,0)),0)))+IF($BC$1=TRUE,2,0)</f>
        <v>1</v>
      </c>
      <c r="S185" s="8">
        <f t="shared" si="191"/>
        <v>4.5</v>
      </c>
      <c r="T185" s="8">
        <f t="shared" si="192"/>
        <v>7.5</v>
      </c>
      <c r="U185" s="26">
        <f t="shared" si="193"/>
        <v>10.5</v>
      </c>
      <c r="V185" s="8">
        <f>AX185+IF($F185="범선",IF($BE$1=TRUE,INDEX(Sheet2!$H$2:'Sheet2'!$H$45,MATCH(AX185,Sheet2!$G$2:'Sheet2'!$G$45,0),0)),IF($BF$1=TRUE,INDEX(Sheet2!$I$2:'Sheet2'!$I$45,MATCH(AX185,Sheet2!$G$2:'Sheet2'!$G$45,0)),IF($BG$1=TRUE,INDEX(Sheet2!$H$2:'Sheet2'!$H$45,MATCH(AX185,Sheet2!$G$2:'Sheet2'!$G$45,0)),0)))+IF($BC$1=TRUE,2,0)</f>
        <v>5</v>
      </c>
      <c r="W185" s="8">
        <f t="shared" si="194"/>
        <v>8.5</v>
      </c>
      <c r="X185" s="8">
        <f t="shared" si="195"/>
        <v>11.5</v>
      </c>
      <c r="Y185" s="26">
        <f t="shared" si="196"/>
        <v>14.5</v>
      </c>
      <c r="Z185" s="8">
        <f>AY185+IF($F185="범선",IF($BE$1=TRUE,INDEX(Sheet2!$H$2:'Sheet2'!$H$45,MATCH(AY185,Sheet2!$G$2:'Sheet2'!$G$45,0),0)),IF($BF$1=TRUE,INDEX(Sheet2!$I$2:'Sheet2'!$I$45,MATCH(AY185,Sheet2!$G$2:'Sheet2'!$G$45,0)),IF($BG$1=TRUE,INDEX(Sheet2!$H$2:'Sheet2'!$H$45,MATCH(AY185,Sheet2!$G$2:'Sheet2'!$G$45,0)),0)))+IF($BC$1=TRUE,2,0)</f>
        <v>8</v>
      </c>
      <c r="AA185" s="8">
        <f t="shared" si="197"/>
        <v>11.5</v>
      </c>
      <c r="AB185" s="8">
        <f t="shared" si="198"/>
        <v>14.5</v>
      </c>
      <c r="AC185" s="26">
        <f t="shared" si="199"/>
        <v>17.5</v>
      </c>
      <c r="AD185" s="8">
        <f>AZ185+IF($F185="범선",IF($BE$1=TRUE,INDEX(Sheet2!$H$2:'Sheet2'!$H$45,MATCH(AZ185,Sheet2!$G$2:'Sheet2'!$G$45,0),0)),IF($BF$1=TRUE,INDEX(Sheet2!$I$2:'Sheet2'!$I$45,MATCH(AZ185,Sheet2!$G$2:'Sheet2'!$G$45,0)),IF($BG$1=TRUE,INDEX(Sheet2!$H$2:'Sheet2'!$H$45,MATCH(AZ185,Sheet2!$G$2:'Sheet2'!$G$45,0)),0)))+IF($BC$1=TRUE,2,0)</f>
        <v>12</v>
      </c>
      <c r="AE185" s="8">
        <f t="shared" si="200"/>
        <v>15.5</v>
      </c>
      <c r="AF185" s="8">
        <f t="shared" si="201"/>
        <v>18.5</v>
      </c>
      <c r="AG185" s="26">
        <f t="shared" si="202"/>
        <v>21.5</v>
      </c>
      <c r="AH185" s="8"/>
      <c r="AI185" s="6">
        <v>145</v>
      </c>
      <c r="AJ185" s="6">
        <v>275</v>
      </c>
      <c r="AK185" s="6">
        <v>9</v>
      </c>
      <c r="AL185" s="6">
        <v>10</v>
      </c>
      <c r="AM185" s="6">
        <v>26</v>
      </c>
      <c r="AN185" s="6">
        <v>60</v>
      </c>
      <c r="AO185" s="6">
        <v>29</v>
      </c>
      <c r="AP185" s="6">
        <v>42</v>
      </c>
      <c r="AQ185" s="6">
        <v>753</v>
      </c>
      <c r="AR185" s="6">
        <v>3</v>
      </c>
      <c r="AS185" s="6">
        <f t="shared" si="203"/>
        <v>855</v>
      </c>
      <c r="AT185" s="6">
        <f t="shared" si="204"/>
        <v>641</v>
      </c>
      <c r="AU185" s="6">
        <f t="shared" si="205"/>
        <v>1068</v>
      </c>
      <c r="AV185" s="6">
        <f t="shared" si="206"/>
        <v>-2</v>
      </c>
      <c r="AW185" s="6">
        <f t="shared" si="207"/>
        <v>-1</v>
      </c>
      <c r="AX185" s="6">
        <f t="shared" si="208"/>
        <v>3</v>
      </c>
      <c r="AY185" s="6">
        <f t="shared" si="209"/>
        <v>6</v>
      </c>
      <c r="AZ185" s="6">
        <f t="shared" si="210"/>
        <v>10</v>
      </c>
    </row>
    <row r="186" spans="1:52" s="6" customFormat="1" hidden="1">
      <c r="A186" s="35">
        <v>200</v>
      </c>
      <c r="B186" s="7" t="s">
        <v>191</v>
      </c>
      <c r="C186" s="23" t="s">
        <v>190</v>
      </c>
      <c r="D186" s="8" t="s">
        <v>1</v>
      </c>
      <c r="E186" s="8" t="s">
        <v>0</v>
      </c>
      <c r="F186" s="9" t="s">
        <v>69</v>
      </c>
      <c r="G186" s="26" t="s">
        <v>10</v>
      </c>
      <c r="H186" s="6">
        <f>ROUNDDOWN(AI186*1.05,0)+INDEX(Sheet2!$B$2:'Sheet2'!$B$5,MATCH(G186,Sheet2!$A$2:'Sheet2'!$A$5,0),0)+34*AR186-ROUNDUP(IF($BA$1=TRUE,AT186,AU186)/10,0)</f>
        <v>328</v>
      </c>
      <c r="I186" s="6">
        <f>ROUNDDOWN(AJ186*1.05,0)+INDEX(Sheet2!$B$2:'Sheet2'!$B$5,MATCH(G186,Sheet2!$A$2:'Sheet2'!$A$5,0),0)+34*AR186-ROUNDUP(IF($BA$1=TRUE,AT186,AU186)/10,0)</f>
        <v>464</v>
      </c>
      <c r="J186" s="45">
        <f t="shared" si="186"/>
        <v>792</v>
      </c>
      <c r="K186" s="41">
        <f>AU186-ROUNDDOWN(AP186/2,0)-ROUNDDOWN(MAX(AO186*1.2,AN186*0.5),0)+INDEX(Sheet2!$C$2:'Sheet2'!$C$5,MATCH(G186,Sheet2!$A$2:'Sheet2'!$A$5,0),0)</f>
        <v>1096</v>
      </c>
      <c r="L186" s="23">
        <f t="shared" si="187"/>
        <v>605</v>
      </c>
      <c r="N186" s="27">
        <f>AV186+IF($F186="범선",IF($BE$1=TRUE,INDEX(Sheet2!$H$2:'Sheet2'!$H$45,MATCH(AV186,Sheet2!$G$2:'Sheet2'!$G$45,0),0)),IF($BF$1=TRUE,INDEX(Sheet2!$I$2:'Sheet2'!$I$45,MATCH(AV186,Sheet2!$G$2:'Sheet2'!$G$45,0)),IF($BG$1=TRUE,INDEX(Sheet2!$H$2:'Sheet2'!$H$45,MATCH(AV186,Sheet2!$G$2:'Sheet2'!$G$45,0)),0)))+IF($BC$1=TRUE,2,0)</f>
        <v>0</v>
      </c>
      <c r="O186" s="8">
        <f t="shared" si="188"/>
        <v>3</v>
      </c>
      <c r="P186" s="8">
        <f t="shared" si="189"/>
        <v>6</v>
      </c>
      <c r="Q186" s="26">
        <f t="shared" si="190"/>
        <v>9</v>
      </c>
      <c r="R186" s="8">
        <f>AW186+IF($F186="범선",IF($BE$1=TRUE,INDEX(Sheet2!$H$2:'Sheet2'!$H$45,MATCH(AW186,Sheet2!$G$2:'Sheet2'!$G$45,0),0)),IF($BF$1=TRUE,INDEX(Sheet2!$I$2:'Sheet2'!$I$45,MATCH(AW186,Sheet2!$G$2:'Sheet2'!$G$45,0)),IF($BG$1=TRUE,INDEX(Sheet2!$H$2:'Sheet2'!$H$45,MATCH(AW186,Sheet2!$G$2:'Sheet2'!$G$45,0)),0)))+IF($BC$1=TRUE,2,0)</f>
        <v>1</v>
      </c>
      <c r="S186" s="8">
        <f t="shared" si="191"/>
        <v>4.5</v>
      </c>
      <c r="T186" s="8">
        <f t="shared" si="192"/>
        <v>7.5</v>
      </c>
      <c r="U186" s="26">
        <f t="shared" si="193"/>
        <v>10.5</v>
      </c>
      <c r="V186" s="8">
        <f>AX186+IF($F186="범선",IF($BE$1=TRUE,INDEX(Sheet2!$H$2:'Sheet2'!$H$45,MATCH(AX186,Sheet2!$G$2:'Sheet2'!$G$45,0),0)),IF($BF$1=TRUE,INDEX(Sheet2!$I$2:'Sheet2'!$I$45,MATCH(AX186,Sheet2!$G$2:'Sheet2'!$G$45,0)),IF($BG$1=TRUE,INDEX(Sheet2!$H$2:'Sheet2'!$H$45,MATCH(AX186,Sheet2!$G$2:'Sheet2'!$G$45,0)),0)))+IF($BC$1=TRUE,2,0)</f>
        <v>5</v>
      </c>
      <c r="W186" s="8">
        <f t="shared" si="194"/>
        <v>8.5</v>
      </c>
      <c r="X186" s="8">
        <f t="shared" si="195"/>
        <v>11.5</v>
      </c>
      <c r="Y186" s="26">
        <f t="shared" si="196"/>
        <v>14.5</v>
      </c>
      <c r="Z186" s="8">
        <f>AY186+IF($F186="범선",IF($BE$1=TRUE,INDEX(Sheet2!$H$2:'Sheet2'!$H$45,MATCH(AY186,Sheet2!$G$2:'Sheet2'!$G$45,0),0)),IF($BF$1=TRUE,INDEX(Sheet2!$I$2:'Sheet2'!$I$45,MATCH(AY186,Sheet2!$G$2:'Sheet2'!$G$45,0)),IF($BG$1=TRUE,INDEX(Sheet2!$H$2:'Sheet2'!$H$45,MATCH(AY186,Sheet2!$G$2:'Sheet2'!$G$45,0)),0)))+IF($BC$1=TRUE,2,0)</f>
        <v>8</v>
      </c>
      <c r="AA186" s="8">
        <f t="shared" si="197"/>
        <v>11.5</v>
      </c>
      <c r="AB186" s="8">
        <f t="shared" si="198"/>
        <v>14.5</v>
      </c>
      <c r="AC186" s="26">
        <f t="shared" si="199"/>
        <v>17.5</v>
      </c>
      <c r="AD186" s="8">
        <f>AZ186+IF($F186="범선",IF($BE$1=TRUE,INDEX(Sheet2!$H$2:'Sheet2'!$H$45,MATCH(AZ186,Sheet2!$G$2:'Sheet2'!$G$45,0),0)),IF($BF$1=TRUE,INDEX(Sheet2!$I$2:'Sheet2'!$I$45,MATCH(AZ186,Sheet2!$G$2:'Sheet2'!$G$45,0)),IF($BG$1=TRUE,INDEX(Sheet2!$H$2:'Sheet2'!$H$45,MATCH(AZ186,Sheet2!$G$2:'Sheet2'!$G$45,0)),0)))+IF($BC$1=TRUE,2,0)</f>
        <v>12</v>
      </c>
      <c r="AE186" s="8">
        <f t="shared" si="200"/>
        <v>15.5</v>
      </c>
      <c r="AF186" s="8">
        <f t="shared" si="201"/>
        <v>18.5</v>
      </c>
      <c r="AG186" s="26">
        <f t="shared" si="202"/>
        <v>21.5</v>
      </c>
      <c r="AH186" s="8"/>
      <c r="AI186" s="6">
        <v>145</v>
      </c>
      <c r="AJ186" s="6">
        <v>275</v>
      </c>
      <c r="AK186" s="6">
        <v>10</v>
      </c>
      <c r="AL186" s="6">
        <v>10</v>
      </c>
      <c r="AM186" s="6">
        <v>26</v>
      </c>
      <c r="AN186" s="6">
        <v>56</v>
      </c>
      <c r="AO186" s="6">
        <v>29</v>
      </c>
      <c r="AP186" s="6">
        <v>42</v>
      </c>
      <c r="AQ186" s="6">
        <v>782</v>
      </c>
      <c r="AR186" s="6">
        <v>3</v>
      </c>
      <c r="AS186" s="6">
        <f t="shared" si="203"/>
        <v>880</v>
      </c>
      <c r="AT186" s="6">
        <f t="shared" si="204"/>
        <v>660</v>
      </c>
      <c r="AU186" s="6">
        <f t="shared" si="205"/>
        <v>1100</v>
      </c>
      <c r="AV186" s="6">
        <f t="shared" si="206"/>
        <v>-2</v>
      </c>
      <c r="AW186" s="6">
        <f t="shared" si="207"/>
        <v>-1</v>
      </c>
      <c r="AX186" s="6">
        <f t="shared" si="208"/>
        <v>3</v>
      </c>
      <c r="AY186" s="6">
        <f t="shared" si="209"/>
        <v>6</v>
      </c>
      <c r="AZ186" s="6">
        <f t="shared" si="210"/>
        <v>10</v>
      </c>
    </row>
    <row r="187" spans="1:52" s="6" customFormat="1" hidden="1">
      <c r="A187" s="35">
        <v>201</v>
      </c>
      <c r="B187" s="7"/>
      <c r="C187" s="23" t="s">
        <v>159</v>
      </c>
      <c r="D187" s="8" t="s">
        <v>43</v>
      </c>
      <c r="E187" s="8" t="s">
        <v>0</v>
      </c>
      <c r="F187" s="9" t="s">
        <v>69</v>
      </c>
      <c r="G187" s="26" t="s">
        <v>10</v>
      </c>
      <c r="H187" s="6">
        <f>ROUNDDOWN(AI187*1.05,0)+INDEX(Sheet2!$B$2:'Sheet2'!$B$5,MATCH(G187,Sheet2!$A$2:'Sheet2'!$A$5,0),0)+34*AR187-ROUNDUP(IF($BA$1=TRUE,AT187,AU187)/10,0)</f>
        <v>441</v>
      </c>
      <c r="I187" s="6">
        <f>ROUNDDOWN(AJ187*1.05,0)+INDEX(Sheet2!$B$2:'Sheet2'!$B$5,MATCH(G187,Sheet2!$A$2:'Sheet2'!$A$5,0),0)+34*AR187-ROUNDUP(IF($BA$1=TRUE,AT187,AU187)/10,0)</f>
        <v>364</v>
      </c>
      <c r="J187" s="45">
        <f t="shared" si="186"/>
        <v>805</v>
      </c>
      <c r="K187" s="41">
        <f>AU187-ROUNDDOWN(AP187/2,0)-ROUNDDOWN(MAX(AO187*1.2,AN187*0.5),0)+INDEX(Sheet2!$C$2:'Sheet2'!$C$5,MATCH(G187,Sheet2!$A$2:'Sheet2'!$A$5,0),0)</f>
        <v>1004</v>
      </c>
      <c r="L187" s="23">
        <f t="shared" si="187"/>
        <v>533</v>
      </c>
      <c r="N187" s="27">
        <f>AV187+IF($F187="범선",IF($BE$1=TRUE,INDEX(Sheet2!$H$2:'Sheet2'!$H$45,MATCH(AV187,Sheet2!$G$2:'Sheet2'!$G$45,0),0)),IF($BF$1=TRUE,INDEX(Sheet2!$I$2:'Sheet2'!$I$45,MATCH(AV187,Sheet2!$G$2:'Sheet2'!$G$45,0)),IF($BG$1=TRUE,INDEX(Sheet2!$H$2:'Sheet2'!$H$45,MATCH(AV187,Sheet2!$G$2:'Sheet2'!$G$45,0)),0)))+IF($BC$1=TRUE,2,0)</f>
        <v>1</v>
      </c>
      <c r="O187" s="8">
        <f t="shared" si="188"/>
        <v>4</v>
      </c>
      <c r="P187" s="8">
        <f t="shared" si="189"/>
        <v>7</v>
      </c>
      <c r="Q187" s="26">
        <f t="shared" si="190"/>
        <v>10</v>
      </c>
      <c r="R187" s="8">
        <f>AW187+IF($F187="범선",IF($BE$1=TRUE,INDEX(Sheet2!$H$2:'Sheet2'!$H$45,MATCH(AW187,Sheet2!$G$2:'Sheet2'!$G$45,0),0)),IF($BF$1=TRUE,INDEX(Sheet2!$I$2:'Sheet2'!$I$45,MATCH(AW187,Sheet2!$G$2:'Sheet2'!$G$45,0)),IF($BG$1=TRUE,INDEX(Sheet2!$H$2:'Sheet2'!$H$45,MATCH(AW187,Sheet2!$G$2:'Sheet2'!$G$45,0)),0)))+IF($BC$1=TRUE,2,0)</f>
        <v>2</v>
      </c>
      <c r="S187" s="8">
        <f t="shared" si="191"/>
        <v>5.5</v>
      </c>
      <c r="T187" s="8">
        <f t="shared" si="192"/>
        <v>8.5</v>
      </c>
      <c r="U187" s="26">
        <f t="shared" si="193"/>
        <v>11.5</v>
      </c>
      <c r="V187" s="8">
        <f>AX187+IF($F187="범선",IF($BE$1=TRUE,INDEX(Sheet2!$H$2:'Sheet2'!$H$45,MATCH(AX187,Sheet2!$G$2:'Sheet2'!$G$45,0),0)),IF($BF$1=TRUE,INDEX(Sheet2!$I$2:'Sheet2'!$I$45,MATCH(AX187,Sheet2!$G$2:'Sheet2'!$G$45,0)),IF($BG$1=TRUE,INDEX(Sheet2!$H$2:'Sheet2'!$H$45,MATCH(AX187,Sheet2!$G$2:'Sheet2'!$G$45,0)),0)))+IF($BC$1=TRUE,2,0)</f>
        <v>6</v>
      </c>
      <c r="W187" s="8">
        <f t="shared" si="194"/>
        <v>9.5</v>
      </c>
      <c r="X187" s="8">
        <f t="shared" si="195"/>
        <v>12.5</v>
      </c>
      <c r="Y187" s="26">
        <f t="shared" si="196"/>
        <v>15.5</v>
      </c>
      <c r="Z187" s="8">
        <f>AY187+IF($F187="범선",IF($BE$1=TRUE,INDEX(Sheet2!$H$2:'Sheet2'!$H$45,MATCH(AY187,Sheet2!$G$2:'Sheet2'!$G$45,0),0)),IF($BF$1=TRUE,INDEX(Sheet2!$I$2:'Sheet2'!$I$45,MATCH(AY187,Sheet2!$G$2:'Sheet2'!$G$45,0)),IF($BG$1=TRUE,INDEX(Sheet2!$H$2:'Sheet2'!$H$45,MATCH(AY187,Sheet2!$G$2:'Sheet2'!$G$45,0)),0)))+IF($BC$1=TRUE,2,0)</f>
        <v>10</v>
      </c>
      <c r="AA187" s="8">
        <f t="shared" si="197"/>
        <v>13.5</v>
      </c>
      <c r="AB187" s="8">
        <f t="shared" si="198"/>
        <v>16.5</v>
      </c>
      <c r="AC187" s="26">
        <f t="shared" si="199"/>
        <v>19.5</v>
      </c>
      <c r="AD187" s="8">
        <f>AZ187+IF($F187="범선",IF($BE$1=TRUE,INDEX(Sheet2!$H$2:'Sheet2'!$H$45,MATCH(AZ187,Sheet2!$G$2:'Sheet2'!$G$45,0),0)),IF($BF$1=TRUE,INDEX(Sheet2!$I$2:'Sheet2'!$I$45,MATCH(AZ187,Sheet2!$G$2:'Sheet2'!$G$45,0)),IF($BG$1=TRUE,INDEX(Sheet2!$H$2:'Sheet2'!$H$45,MATCH(AZ187,Sheet2!$G$2:'Sheet2'!$G$45,0)),0)))+IF($BC$1=TRUE,2,0)</f>
        <v>13</v>
      </c>
      <c r="AE187" s="8">
        <f t="shared" si="200"/>
        <v>16.5</v>
      </c>
      <c r="AF187" s="8">
        <f t="shared" si="201"/>
        <v>19.5</v>
      </c>
      <c r="AG187" s="26">
        <f t="shared" si="202"/>
        <v>22.5</v>
      </c>
      <c r="AH187" s="8"/>
      <c r="AI187" s="6">
        <v>250</v>
      </c>
      <c r="AJ187" s="6">
        <v>177</v>
      </c>
      <c r="AK187" s="6">
        <v>8</v>
      </c>
      <c r="AL187" s="6">
        <v>7</v>
      </c>
      <c r="AM187" s="6">
        <v>33</v>
      </c>
      <c r="AN187" s="6">
        <v>98</v>
      </c>
      <c r="AO187" s="6">
        <v>55</v>
      </c>
      <c r="AP187" s="6">
        <v>62</v>
      </c>
      <c r="AQ187" s="6">
        <v>680</v>
      </c>
      <c r="AR187" s="6">
        <v>3</v>
      </c>
      <c r="AS187" s="6">
        <f t="shared" si="203"/>
        <v>840</v>
      </c>
      <c r="AT187" s="6">
        <f t="shared" si="204"/>
        <v>630</v>
      </c>
      <c r="AU187" s="6">
        <f t="shared" si="205"/>
        <v>1050</v>
      </c>
      <c r="AV187" s="6">
        <f t="shared" si="206"/>
        <v>-1</v>
      </c>
      <c r="AW187" s="6">
        <f t="shared" si="207"/>
        <v>0</v>
      </c>
      <c r="AX187" s="6">
        <f t="shared" si="208"/>
        <v>4</v>
      </c>
      <c r="AY187" s="6">
        <f t="shared" si="209"/>
        <v>8</v>
      </c>
      <c r="AZ187" s="6">
        <f t="shared" si="210"/>
        <v>11</v>
      </c>
    </row>
    <row r="188" spans="1:52" s="6" customFormat="1" hidden="1">
      <c r="A188" s="35">
        <v>202</v>
      </c>
      <c r="B188" s="7" t="s">
        <v>133</v>
      </c>
      <c r="C188" s="23" t="s">
        <v>158</v>
      </c>
      <c r="D188" s="8" t="s">
        <v>1</v>
      </c>
      <c r="E188" s="8" t="s">
        <v>70</v>
      </c>
      <c r="F188" s="9" t="s">
        <v>69</v>
      </c>
      <c r="G188" s="26" t="s">
        <v>10</v>
      </c>
      <c r="H188" s="6">
        <f>ROUNDDOWN(AI188*1.05,0)+INDEX(Sheet2!$B$2:'Sheet2'!$B$5,MATCH(G188,Sheet2!$A$2:'Sheet2'!$A$5,0),0)+34*AR188-ROUNDUP(IF($BA$1=TRUE,AT188,AU188)/10,0)</f>
        <v>435</v>
      </c>
      <c r="I188" s="6">
        <f>ROUNDDOWN(AJ188*1.05,0)+INDEX(Sheet2!$B$2:'Sheet2'!$B$5,MATCH(G188,Sheet2!$A$2:'Sheet2'!$A$5,0),0)+34*AR188-ROUNDUP(IF($BA$1=TRUE,AT188,AU188)/10,0)</f>
        <v>357</v>
      </c>
      <c r="J188" s="45">
        <f t="shared" si="186"/>
        <v>792</v>
      </c>
      <c r="K188" s="41">
        <f>AU188-ROUNDDOWN(AP188/2,0)-ROUNDDOWN(MAX(AO188*1.2,AN188*0.5),0)+INDEX(Sheet2!$C$2:'Sheet2'!$C$5,MATCH(G188,Sheet2!$A$2:'Sheet2'!$A$5,0),0)</f>
        <v>1174</v>
      </c>
      <c r="L188" s="23">
        <f t="shared" si="187"/>
        <v>635</v>
      </c>
      <c r="N188" s="27">
        <f>AV188+IF($F188="범선",IF($BE$1=TRUE,INDEX(Sheet2!$H$2:'Sheet2'!$H$45,MATCH(AV188,Sheet2!$G$2:'Sheet2'!$G$45,0),0)),IF($BF$1=TRUE,INDEX(Sheet2!$I$2:'Sheet2'!$I$45,MATCH(AV188,Sheet2!$G$2:'Sheet2'!$G$45,0)),IF($BG$1=TRUE,INDEX(Sheet2!$H$2:'Sheet2'!$H$45,MATCH(AV188,Sheet2!$G$2:'Sheet2'!$G$45,0)),0)))+IF($BC$1=TRUE,2,0)</f>
        <v>0</v>
      </c>
      <c r="O188" s="8">
        <f t="shared" si="188"/>
        <v>3</v>
      </c>
      <c r="P188" s="8">
        <f t="shared" si="189"/>
        <v>6</v>
      </c>
      <c r="Q188" s="26">
        <f t="shared" si="190"/>
        <v>9</v>
      </c>
      <c r="R188" s="8">
        <f>AW188+IF($F188="범선",IF($BE$1=TRUE,INDEX(Sheet2!$H$2:'Sheet2'!$H$45,MATCH(AW188,Sheet2!$G$2:'Sheet2'!$G$45,0),0)),IF($BF$1=TRUE,INDEX(Sheet2!$I$2:'Sheet2'!$I$45,MATCH(AW188,Sheet2!$G$2:'Sheet2'!$G$45,0)),IF($BG$1=TRUE,INDEX(Sheet2!$H$2:'Sheet2'!$H$45,MATCH(AW188,Sheet2!$G$2:'Sheet2'!$G$45,0)),0)))+IF($BC$1=TRUE,2,0)</f>
        <v>1</v>
      </c>
      <c r="S188" s="8">
        <f t="shared" si="191"/>
        <v>4.5</v>
      </c>
      <c r="T188" s="8">
        <f t="shared" si="192"/>
        <v>7.5</v>
      </c>
      <c r="U188" s="26">
        <f t="shared" si="193"/>
        <v>10.5</v>
      </c>
      <c r="V188" s="8">
        <f>AX188+IF($F188="범선",IF($BE$1=TRUE,INDEX(Sheet2!$H$2:'Sheet2'!$H$45,MATCH(AX188,Sheet2!$G$2:'Sheet2'!$G$45,0),0)),IF($BF$1=TRUE,INDEX(Sheet2!$I$2:'Sheet2'!$I$45,MATCH(AX188,Sheet2!$G$2:'Sheet2'!$G$45,0)),IF($BG$1=TRUE,INDEX(Sheet2!$H$2:'Sheet2'!$H$45,MATCH(AX188,Sheet2!$G$2:'Sheet2'!$G$45,0)),0)))+IF($BC$1=TRUE,2,0)</f>
        <v>5</v>
      </c>
      <c r="W188" s="8">
        <f t="shared" si="194"/>
        <v>8.5</v>
      </c>
      <c r="X188" s="8">
        <f t="shared" si="195"/>
        <v>11.5</v>
      </c>
      <c r="Y188" s="26">
        <f t="shared" si="196"/>
        <v>14.5</v>
      </c>
      <c r="Z188" s="8">
        <f>AY188+IF($F188="범선",IF($BE$1=TRUE,INDEX(Sheet2!$H$2:'Sheet2'!$H$45,MATCH(AY188,Sheet2!$G$2:'Sheet2'!$G$45,0),0)),IF($BF$1=TRUE,INDEX(Sheet2!$I$2:'Sheet2'!$I$45,MATCH(AY188,Sheet2!$G$2:'Sheet2'!$G$45,0)),IF($BG$1=TRUE,INDEX(Sheet2!$H$2:'Sheet2'!$H$45,MATCH(AY188,Sheet2!$G$2:'Sheet2'!$G$45,0)),0)))+IF($BC$1=TRUE,2,0)</f>
        <v>9</v>
      </c>
      <c r="AA188" s="8">
        <f t="shared" si="197"/>
        <v>12.5</v>
      </c>
      <c r="AB188" s="8">
        <f t="shared" si="198"/>
        <v>15.5</v>
      </c>
      <c r="AC188" s="26">
        <f t="shared" si="199"/>
        <v>18.5</v>
      </c>
      <c r="AD188" s="8">
        <f>AZ188+IF($F188="범선",IF($BE$1=TRUE,INDEX(Sheet2!$H$2:'Sheet2'!$H$45,MATCH(AZ188,Sheet2!$G$2:'Sheet2'!$G$45,0),0)),IF($BF$1=TRUE,INDEX(Sheet2!$I$2:'Sheet2'!$I$45,MATCH(AZ188,Sheet2!$G$2:'Sheet2'!$G$45,0)),IF($BG$1=TRUE,INDEX(Sheet2!$H$2:'Sheet2'!$H$45,MATCH(AZ188,Sheet2!$G$2:'Sheet2'!$G$45,0)),0)))+IF($BC$1=TRUE,2,0)</f>
        <v>12</v>
      </c>
      <c r="AE188" s="8">
        <f t="shared" si="200"/>
        <v>15.5</v>
      </c>
      <c r="AF188" s="8">
        <f t="shared" si="201"/>
        <v>18.5</v>
      </c>
      <c r="AG188" s="26">
        <f t="shared" si="202"/>
        <v>21.5</v>
      </c>
      <c r="AH188" s="8"/>
      <c r="AI188" s="6">
        <v>255</v>
      </c>
      <c r="AJ188" s="6">
        <v>180</v>
      </c>
      <c r="AK188" s="6">
        <v>8</v>
      </c>
      <c r="AL188" s="6">
        <v>7</v>
      </c>
      <c r="AM188" s="6">
        <v>33</v>
      </c>
      <c r="AN188" s="6">
        <v>98</v>
      </c>
      <c r="AO188" s="6">
        <v>55</v>
      </c>
      <c r="AP188" s="6">
        <v>62</v>
      </c>
      <c r="AQ188" s="6">
        <v>816</v>
      </c>
      <c r="AR188" s="6">
        <v>3</v>
      </c>
      <c r="AS188" s="6">
        <f t="shared" si="203"/>
        <v>976</v>
      </c>
      <c r="AT188" s="6">
        <f t="shared" si="204"/>
        <v>732</v>
      </c>
      <c r="AU188" s="6">
        <f t="shared" si="205"/>
        <v>1220</v>
      </c>
      <c r="AV188" s="6">
        <f t="shared" si="206"/>
        <v>-2</v>
      </c>
      <c r="AW188" s="6">
        <f t="shared" si="207"/>
        <v>-1</v>
      </c>
      <c r="AX188" s="6">
        <f t="shared" si="208"/>
        <v>3</v>
      </c>
      <c r="AY188" s="6">
        <f t="shared" si="209"/>
        <v>7</v>
      </c>
      <c r="AZ188" s="6">
        <f t="shared" si="210"/>
        <v>10</v>
      </c>
    </row>
    <row r="189" spans="1:52" s="6" customFormat="1" hidden="1">
      <c r="A189" s="35">
        <v>203</v>
      </c>
      <c r="B189" s="7" t="s">
        <v>161</v>
      </c>
      <c r="C189" s="23" t="s">
        <v>157</v>
      </c>
      <c r="D189" s="8" t="s">
        <v>1</v>
      </c>
      <c r="E189" s="8" t="s">
        <v>0</v>
      </c>
      <c r="F189" s="9" t="s">
        <v>69</v>
      </c>
      <c r="G189" s="26" t="s">
        <v>10</v>
      </c>
      <c r="H189" s="6">
        <f>ROUNDDOWN(AI189*1.05,0)+INDEX(Sheet2!$B$2:'Sheet2'!$B$5,MATCH(G189,Sheet2!$A$2:'Sheet2'!$A$5,0),0)+34*AR189-ROUNDUP(IF($BA$1=TRUE,AT189,AU189)/10,0)</f>
        <v>502</v>
      </c>
      <c r="I189" s="6">
        <f>ROUNDDOWN(AJ189*1.05,0)+INDEX(Sheet2!$B$2:'Sheet2'!$B$5,MATCH(G189,Sheet2!$A$2:'Sheet2'!$A$5,0),0)+34*AR189-ROUNDUP(IF($BA$1=TRUE,AT189,AU189)/10,0)</f>
        <v>418</v>
      </c>
      <c r="J189" s="45">
        <f t="shared" si="186"/>
        <v>920</v>
      </c>
      <c r="K189" s="41">
        <f>AU189-ROUNDDOWN(AP189/2,0)-ROUNDDOWN(MAX(AO189*1.2,AN189*0.5),0)+INDEX(Sheet2!$C$2:'Sheet2'!$C$5,MATCH(G189,Sheet2!$A$2:'Sheet2'!$A$5,0),0)</f>
        <v>1371</v>
      </c>
      <c r="L189" s="23">
        <f t="shared" si="187"/>
        <v>750</v>
      </c>
      <c r="N189" s="27">
        <f>AV189+IF($F189="범선",IF($BE$1=TRUE,INDEX(Sheet2!$H$2:'Sheet2'!$H$45,MATCH(AV189,Sheet2!$G$2:'Sheet2'!$G$45,0),0)),IF($BF$1=TRUE,INDEX(Sheet2!$I$2:'Sheet2'!$I$45,MATCH(AV189,Sheet2!$G$2:'Sheet2'!$G$45,0)),IF($BG$1=TRUE,INDEX(Sheet2!$H$2:'Sheet2'!$H$45,MATCH(AV189,Sheet2!$G$2:'Sheet2'!$G$45,0)),0)))+IF($BC$1=TRUE,2,0)</f>
        <v>1</v>
      </c>
      <c r="O189" s="8">
        <f t="shared" si="188"/>
        <v>4</v>
      </c>
      <c r="P189" s="8">
        <f t="shared" si="189"/>
        <v>7</v>
      </c>
      <c r="Q189" s="26">
        <f t="shared" si="190"/>
        <v>10</v>
      </c>
      <c r="R189" s="8">
        <f>AW189+IF($F189="범선",IF($BE$1=TRUE,INDEX(Sheet2!$H$2:'Sheet2'!$H$45,MATCH(AW189,Sheet2!$G$2:'Sheet2'!$G$45,0),0)),IF($BF$1=TRUE,INDEX(Sheet2!$I$2:'Sheet2'!$I$45,MATCH(AW189,Sheet2!$G$2:'Sheet2'!$G$45,0)),IF($BG$1=TRUE,INDEX(Sheet2!$H$2:'Sheet2'!$H$45,MATCH(AW189,Sheet2!$G$2:'Sheet2'!$G$45,0)),0)))+IF($BC$1=TRUE,2,0)</f>
        <v>2</v>
      </c>
      <c r="S189" s="8">
        <f t="shared" si="191"/>
        <v>5.5</v>
      </c>
      <c r="T189" s="8">
        <f t="shared" si="192"/>
        <v>8.5</v>
      </c>
      <c r="U189" s="26">
        <f t="shared" si="193"/>
        <v>11.5</v>
      </c>
      <c r="V189" s="8">
        <f>AX189+IF($F189="범선",IF($BE$1=TRUE,INDEX(Sheet2!$H$2:'Sheet2'!$H$45,MATCH(AX189,Sheet2!$G$2:'Sheet2'!$G$45,0),0)),IF($BF$1=TRUE,INDEX(Sheet2!$I$2:'Sheet2'!$I$45,MATCH(AX189,Sheet2!$G$2:'Sheet2'!$G$45,0)),IF($BG$1=TRUE,INDEX(Sheet2!$H$2:'Sheet2'!$H$45,MATCH(AX189,Sheet2!$G$2:'Sheet2'!$G$45,0)),0)))+IF($BC$1=TRUE,2,0)</f>
        <v>5</v>
      </c>
      <c r="W189" s="8">
        <f t="shared" si="194"/>
        <v>8.5</v>
      </c>
      <c r="X189" s="8">
        <f t="shared" si="195"/>
        <v>11.5</v>
      </c>
      <c r="Y189" s="26">
        <f t="shared" si="196"/>
        <v>14.5</v>
      </c>
      <c r="Z189" s="8">
        <f>AY189+IF($F189="범선",IF($BE$1=TRUE,INDEX(Sheet2!$H$2:'Sheet2'!$H$45,MATCH(AY189,Sheet2!$G$2:'Sheet2'!$G$45,0),0)),IF($BF$1=TRUE,INDEX(Sheet2!$I$2:'Sheet2'!$I$45,MATCH(AY189,Sheet2!$G$2:'Sheet2'!$G$45,0)),IF($BG$1=TRUE,INDEX(Sheet2!$H$2:'Sheet2'!$H$45,MATCH(AY189,Sheet2!$G$2:'Sheet2'!$G$45,0)),0)))+IF($BC$1=TRUE,2,0)</f>
        <v>9</v>
      </c>
      <c r="AA189" s="8">
        <f t="shared" si="197"/>
        <v>12.5</v>
      </c>
      <c r="AB189" s="8">
        <f t="shared" si="198"/>
        <v>15.5</v>
      </c>
      <c r="AC189" s="26">
        <f t="shared" si="199"/>
        <v>18.5</v>
      </c>
      <c r="AD189" s="8">
        <f>AZ189+IF($F189="범선",IF($BE$1=TRUE,INDEX(Sheet2!$H$2:'Sheet2'!$H$45,MATCH(AZ189,Sheet2!$G$2:'Sheet2'!$G$45,0),0)),IF($BF$1=TRUE,INDEX(Sheet2!$I$2:'Sheet2'!$I$45,MATCH(AZ189,Sheet2!$G$2:'Sheet2'!$G$45,0)),IF($BG$1=TRUE,INDEX(Sheet2!$H$2:'Sheet2'!$H$45,MATCH(AZ189,Sheet2!$G$2:'Sheet2'!$G$45,0)),0)))+IF($BC$1=TRUE,2,0)</f>
        <v>13</v>
      </c>
      <c r="AE189" s="8">
        <f t="shared" si="200"/>
        <v>16.5</v>
      </c>
      <c r="AF189" s="8">
        <f t="shared" si="201"/>
        <v>19.5</v>
      </c>
      <c r="AG189" s="26">
        <f t="shared" si="202"/>
        <v>22.5</v>
      </c>
      <c r="AH189" s="8"/>
      <c r="AI189" s="6">
        <v>330</v>
      </c>
      <c r="AJ189" s="6">
        <v>250</v>
      </c>
      <c r="AK189" s="6">
        <v>12</v>
      </c>
      <c r="AL189" s="6">
        <v>12</v>
      </c>
      <c r="AM189" s="6">
        <v>40</v>
      </c>
      <c r="AN189" s="6">
        <v>100</v>
      </c>
      <c r="AO189" s="6">
        <v>50</v>
      </c>
      <c r="AP189" s="6">
        <v>90</v>
      </c>
      <c r="AQ189" s="6">
        <v>950</v>
      </c>
      <c r="AR189" s="6">
        <v>3</v>
      </c>
      <c r="AS189" s="6">
        <f t="shared" si="203"/>
        <v>1140</v>
      </c>
      <c r="AT189" s="6">
        <f t="shared" si="204"/>
        <v>855</v>
      </c>
      <c r="AU189" s="6">
        <f t="shared" si="205"/>
        <v>1425</v>
      </c>
      <c r="AV189" s="6">
        <f t="shared" si="206"/>
        <v>-1</v>
      </c>
      <c r="AW189" s="6">
        <f t="shared" si="207"/>
        <v>0</v>
      </c>
      <c r="AX189" s="6">
        <f t="shared" si="208"/>
        <v>3</v>
      </c>
      <c r="AY189" s="6">
        <f t="shared" si="209"/>
        <v>7</v>
      </c>
      <c r="AZ189" s="6">
        <f t="shared" si="210"/>
        <v>11</v>
      </c>
    </row>
    <row r="190" spans="1:52" s="6" customFormat="1" hidden="1">
      <c r="A190" s="35">
        <v>204</v>
      </c>
      <c r="B190" s="7" t="s">
        <v>86</v>
      </c>
      <c r="C190" s="23" t="s">
        <v>160</v>
      </c>
      <c r="D190" s="8" t="s">
        <v>43</v>
      </c>
      <c r="E190" s="8" t="s">
        <v>71</v>
      </c>
      <c r="F190" s="9" t="s">
        <v>69</v>
      </c>
      <c r="G190" s="26" t="s">
        <v>8</v>
      </c>
      <c r="H190" s="6">
        <f>ROUNDDOWN(AI190*1.05,0)+INDEX(Sheet2!$B$2:'Sheet2'!$B$5,MATCH(G190,Sheet2!$A$2:'Sheet2'!$A$5,0),0)+34*AR190-ROUNDUP(IF($BA$1=TRUE,AT190,AU190)/10,0)</f>
        <v>465</v>
      </c>
      <c r="I190" s="6">
        <f>ROUNDDOWN(AJ190*1.05,0)+INDEX(Sheet2!$B$2:'Sheet2'!$B$5,MATCH(G190,Sheet2!$A$2:'Sheet2'!$A$5,0),0)+34*AR190-ROUNDUP(IF($BA$1=TRUE,AT190,AU190)/10,0)</f>
        <v>383</v>
      </c>
      <c r="J190" s="45">
        <f t="shared" si="186"/>
        <v>848</v>
      </c>
      <c r="K190" s="41">
        <f>AU190-ROUNDDOWN(AP190/2,0)-ROUNDDOWN(MAX(AO190*1.2,AN190*0.5),0)+INDEX(Sheet2!$C$2:'Sheet2'!$C$5,MATCH(G190,Sheet2!$A$2:'Sheet2'!$A$5,0),0)</f>
        <v>957</v>
      </c>
      <c r="L190" s="23">
        <f t="shared" si="187"/>
        <v>508</v>
      </c>
      <c r="N190" s="27">
        <f>AV190+IF($F190="범선",IF($BE$1=TRUE,INDEX(Sheet2!$H$2:'Sheet2'!$H$45,MATCH(AV190,Sheet2!$G$2:'Sheet2'!$G$45,0),0)),IF($BF$1=TRUE,INDEX(Sheet2!$I$2:'Sheet2'!$I$45,MATCH(AV190,Sheet2!$G$2:'Sheet2'!$G$45,0)),IF($BG$1=TRUE,INDEX(Sheet2!$H$2:'Sheet2'!$H$45,MATCH(AV190,Sheet2!$G$2:'Sheet2'!$G$45,0)),0)))+IF($BC$1=TRUE,2,0)</f>
        <v>1</v>
      </c>
      <c r="O190" s="8">
        <f t="shared" si="188"/>
        <v>4</v>
      </c>
      <c r="P190" s="8">
        <f t="shared" si="189"/>
        <v>7</v>
      </c>
      <c r="Q190" s="26">
        <f t="shared" si="190"/>
        <v>10</v>
      </c>
      <c r="R190" s="8">
        <f>AW190+IF($F190="범선",IF($BE$1=TRUE,INDEX(Sheet2!$H$2:'Sheet2'!$H$45,MATCH(AW190,Sheet2!$G$2:'Sheet2'!$G$45,0),0)),IF($BF$1=TRUE,INDEX(Sheet2!$I$2:'Sheet2'!$I$45,MATCH(AW190,Sheet2!$G$2:'Sheet2'!$G$45,0)),IF($BG$1=TRUE,INDEX(Sheet2!$H$2:'Sheet2'!$H$45,MATCH(AW190,Sheet2!$G$2:'Sheet2'!$G$45,0)),0)))+IF($BC$1=TRUE,2,0)</f>
        <v>2</v>
      </c>
      <c r="S190" s="8">
        <f t="shared" si="191"/>
        <v>5.5</v>
      </c>
      <c r="T190" s="8">
        <f t="shared" si="192"/>
        <v>8.5</v>
      </c>
      <c r="U190" s="26">
        <f t="shared" si="193"/>
        <v>11.5</v>
      </c>
      <c r="V190" s="8">
        <f>AX190+IF($F190="범선",IF($BE$1=TRUE,INDEX(Sheet2!$H$2:'Sheet2'!$H$45,MATCH(AX190,Sheet2!$G$2:'Sheet2'!$G$45,0),0)),IF($BF$1=TRUE,INDEX(Sheet2!$I$2:'Sheet2'!$I$45,MATCH(AX190,Sheet2!$G$2:'Sheet2'!$G$45,0)),IF($BG$1=TRUE,INDEX(Sheet2!$H$2:'Sheet2'!$H$45,MATCH(AX190,Sheet2!$G$2:'Sheet2'!$G$45,0)),0)))+IF($BC$1=TRUE,2,0)</f>
        <v>6</v>
      </c>
      <c r="W190" s="8">
        <f t="shared" si="194"/>
        <v>9.5</v>
      </c>
      <c r="X190" s="8">
        <f t="shared" si="195"/>
        <v>12.5</v>
      </c>
      <c r="Y190" s="26">
        <f t="shared" si="196"/>
        <v>15.5</v>
      </c>
      <c r="Z190" s="8">
        <f>AY190+IF($F190="범선",IF($BE$1=TRUE,INDEX(Sheet2!$H$2:'Sheet2'!$H$45,MATCH(AY190,Sheet2!$G$2:'Sheet2'!$G$45,0),0)),IF($BF$1=TRUE,INDEX(Sheet2!$I$2:'Sheet2'!$I$45,MATCH(AY190,Sheet2!$G$2:'Sheet2'!$G$45,0)),IF($BG$1=TRUE,INDEX(Sheet2!$H$2:'Sheet2'!$H$45,MATCH(AY190,Sheet2!$G$2:'Sheet2'!$G$45,0)),0)))+IF($BC$1=TRUE,2,0)</f>
        <v>9</v>
      </c>
      <c r="AA190" s="8">
        <f t="shared" si="197"/>
        <v>12.5</v>
      </c>
      <c r="AB190" s="8">
        <f t="shared" si="198"/>
        <v>15.5</v>
      </c>
      <c r="AC190" s="26">
        <f t="shared" si="199"/>
        <v>18.5</v>
      </c>
      <c r="AD190" s="8">
        <f>AZ190+IF($F190="범선",IF($BE$1=TRUE,INDEX(Sheet2!$H$2:'Sheet2'!$H$45,MATCH(AZ190,Sheet2!$G$2:'Sheet2'!$G$45,0),0)),IF($BF$1=TRUE,INDEX(Sheet2!$I$2:'Sheet2'!$I$45,MATCH(AZ190,Sheet2!$G$2:'Sheet2'!$G$45,0)),IF($BG$1=TRUE,INDEX(Sheet2!$H$2:'Sheet2'!$H$45,MATCH(AZ190,Sheet2!$G$2:'Sheet2'!$G$45,0)),0)))+IF($BC$1=TRUE,2,0)</f>
        <v>13</v>
      </c>
      <c r="AE190" s="8">
        <f t="shared" si="200"/>
        <v>16.5</v>
      </c>
      <c r="AF190" s="8">
        <f t="shared" si="201"/>
        <v>19.5</v>
      </c>
      <c r="AG190" s="26">
        <f t="shared" si="202"/>
        <v>22.5</v>
      </c>
      <c r="AH190" s="8"/>
      <c r="AI190" s="6">
        <v>260</v>
      </c>
      <c r="AJ190" s="6">
        <v>182</v>
      </c>
      <c r="AK190" s="6">
        <v>9</v>
      </c>
      <c r="AL190" s="6">
        <v>8</v>
      </c>
      <c r="AM190" s="6">
        <v>31</v>
      </c>
      <c r="AN190" s="6">
        <v>92</v>
      </c>
      <c r="AO190" s="6">
        <v>52</v>
      </c>
      <c r="AP190" s="6">
        <v>60</v>
      </c>
      <c r="AQ190" s="6">
        <v>648</v>
      </c>
      <c r="AR190" s="6">
        <v>3</v>
      </c>
      <c r="AS190" s="6">
        <f t="shared" si="203"/>
        <v>800</v>
      </c>
      <c r="AT190" s="6">
        <f t="shared" si="204"/>
        <v>600</v>
      </c>
      <c r="AU190" s="6">
        <f t="shared" si="205"/>
        <v>1000</v>
      </c>
      <c r="AV190" s="6">
        <f t="shared" si="206"/>
        <v>-1</v>
      </c>
      <c r="AW190" s="6">
        <f t="shared" si="207"/>
        <v>0</v>
      </c>
      <c r="AX190" s="6">
        <f t="shared" si="208"/>
        <v>4</v>
      </c>
      <c r="AY190" s="6">
        <f t="shared" si="209"/>
        <v>7</v>
      </c>
      <c r="AZ190" s="6">
        <f t="shared" si="210"/>
        <v>11</v>
      </c>
    </row>
    <row r="191" spans="1:52" s="6" customFormat="1" hidden="1">
      <c r="A191" s="35">
        <v>205</v>
      </c>
      <c r="B191" s="2" t="s">
        <v>314</v>
      </c>
      <c r="C191" s="23" t="s">
        <v>315</v>
      </c>
      <c r="D191" s="8" t="s">
        <v>1</v>
      </c>
      <c r="E191" s="3" t="s">
        <v>302</v>
      </c>
      <c r="F191" s="8" t="s">
        <v>303</v>
      </c>
      <c r="G191" s="26" t="s">
        <v>12</v>
      </c>
      <c r="H191" s="6">
        <f>ROUNDDOWN(AI191*1.05,0)+INDEX(Sheet2!$B$2:'Sheet2'!$B$5,MATCH(G191,Sheet2!$A$2:'Sheet2'!$A$5,0),0)+34*AR191-ROUNDUP(IF($BA$1=TRUE,AT191,AU191)/10,0)</f>
        <v>379</v>
      </c>
      <c r="I191" s="6">
        <f>ROUNDDOWN(AJ191*1.05,0)+INDEX(Sheet2!$B$2:'Sheet2'!$B$5,MATCH(G191,Sheet2!$A$2:'Sheet2'!$A$5,0),0)+34*AR191-ROUNDUP(IF($BA$1=TRUE,AT191,AU191)/10,0)</f>
        <v>552</v>
      </c>
      <c r="J191" s="45">
        <f t="shared" si="186"/>
        <v>931</v>
      </c>
      <c r="K191" s="42">
        <f>AU191-ROUNDDOWN(AP191/2,0)-ROUNDDOWN(MAX(AO191*1.2,AN191*0.5),0)+INDEX(Sheet2!$C$2:'Sheet2'!$C$5,MATCH(G191,Sheet2!$A$2:'Sheet2'!$A$5,0),0)</f>
        <v>815</v>
      </c>
      <c r="L191" s="47">
        <f t="shared" si="187"/>
        <v>389</v>
      </c>
      <c r="N191" s="27">
        <f>AV191+IF($F191="범선",IF($BE$1=TRUE,INDEX(Sheet2!$H$2:'Sheet2'!$H$45,MATCH(AV191,Sheet2!$G$2:'Sheet2'!$G$45,0),0)),IF($BF$1=TRUE,INDEX(Sheet2!$I$2:'Sheet2'!$I$45,MATCH(AV191,Sheet2!$G$2:'Sheet2'!$G$45,0)),IF($BG$1=TRUE,INDEX(Sheet2!$H$2:'Sheet2'!$H$45,MATCH(AV191,Sheet2!$G$2:'Sheet2'!$G$45,0)),0)))+IF($BC$1=TRUE,2,0)</f>
        <v>8</v>
      </c>
      <c r="O191" s="8">
        <f t="shared" si="188"/>
        <v>11</v>
      </c>
      <c r="P191" s="8">
        <f t="shared" si="189"/>
        <v>14</v>
      </c>
      <c r="Q191" s="26">
        <f t="shared" si="190"/>
        <v>17</v>
      </c>
      <c r="R191" s="8">
        <f>AW191+IF($F191="범선",IF($BE$1=TRUE,INDEX(Sheet2!$H$2:'Sheet2'!$H$45,MATCH(AW191,Sheet2!$G$2:'Sheet2'!$G$45,0),0)),IF($BF$1=TRUE,INDEX(Sheet2!$I$2:'Sheet2'!$I$45,MATCH(AW191,Sheet2!$G$2:'Sheet2'!$G$45,0)),IF($BG$1=TRUE,INDEX(Sheet2!$H$2:'Sheet2'!$H$45,MATCH(AW191,Sheet2!$G$2:'Sheet2'!$G$45,0)),0)))+IF($BC$1=TRUE,2,0)</f>
        <v>9</v>
      </c>
      <c r="S191" s="8">
        <f t="shared" si="191"/>
        <v>12.5</v>
      </c>
      <c r="T191" s="8">
        <f t="shared" si="192"/>
        <v>15.5</v>
      </c>
      <c r="U191" s="26">
        <f t="shared" si="193"/>
        <v>18.5</v>
      </c>
      <c r="V191" s="8">
        <f>AX191+IF($F191="범선",IF($BE$1=TRUE,INDEX(Sheet2!$H$2:'Sheet2'!$H$45,MATCH(AX191,Sheet2!$G$2:'Sheet2'!$G$45,0),0)),IF($BF$1=TRUE,INDEX(Sheet2!$I$2:'Sheet2'!$I$45,MATCH(AX191,Sheet2!$G$2:'Sheet2'!$G$45,0)),IF($BG$1=TRUE,INDEX(Sheet2!$H$2:'Sheet2'!$H$45,MATCH(AX191,Sheet2!$G$2:'Sheet2'!$G$45,0)),0)))+IF($BC$1=TRUE,2,0)</f>
        <v>12</v>
      </c>
      <c r="W191" s="8">
        <f t="shared" si="194"/>
        <v>15.5</v>
      </c>
      <c r="X191" s="8">
        <f t="shared" si="195"/>
        <v>18.5</v>
      </c>
      <c r="Y191" s="26">
        <f t="shared" si="196"/>
        <v>21.5</v>
      </c>
      <c r="Z191" s="8">
        <f>AY191+IF($F191="범선",IF($BE$1=TRUE,INDEX(Sheet2!$H$2:'Sheet2'!$H$45,MATCH(AY191,Sheet2!$G$2:'Sheet2'!$G$45,0),0)),IF($BF$1=TRUE,INDEX(Sheet2!$I$2:'Sheet2'!$I$45,MATCH(AY191,Sheet2!$G$2:'Sheet2'!$G$45,0)),IF($BG$1=TRUE,INDEX(Sheet2!$H$2:'Sheet2'!$H$45,MATCH(AY191,Sheet2!$G$2:'Sheet2'!$G$45,0)),0)))+IF($BC$1=TRUE,2,0)</f>
        <v>16</v>
      </c>
      <c r="AA191" s="8">
        <f t="shared" si="197"/>
        <v>19.5</v>
      </c>
      <c r="AB191" s="8">
        <f t="shared" si="198"/>
        <v>22.5</v>
      </c>
      <c r="AC191" s="26">
        <f t="shared" si="199"/>
        <v>25.5</v>
      </c>
      <c r="AD191" s="8">
        <f>AZ191+IF($F191="범선",IF($BE$1=TRUE,INDEX(Sheet2!$H$2:'Sheet2'!$H$45,MATCH(AZ191,Sheet2!$G$2:'Sheet2'!$G$45,0),0)),IF($BF$1=TRUE,INDEX(Sheet2!$I$2:'Sheet2'!$I$45,MATCH(AZ191,Sheet2!$G$2:'Sheet2'!$G$45,0)),IF($BG$1=TRUE,INDEX(Sheet2!$H$2:'Sheet2'!$H$45,MATCH(AZ191,Sheet2!$G$2:'Sheet2'!$G$45,0)),0)))+IF($BC$1=TRUE,2,0)</f>
        <v>20</v>
      </c>
      <c r="AE191" s="8">
        <f t="shared" si="200"/>
        <v>23.5</v>
      </c>
      <c r="AF191" s="8">
        <f t="shared" si="201"/>
        <v>26.5</v>
      </c>
      <c r="AG191" s="26">
        <f t="shared" si="202"/>
        <v>29.5</v>
      </c>
      <c r="AH191" s="3"/>
      <c r="AI191">
        <v>185</v>
      </c>
      <c r="AJ191">
        <v>350</v>
      </c>
      <c r="AK191">
        <v>13</v>
      </c>
      <c r="AL191">
        <v>15</v>
      </c>
      <c r="AM191">
        <v>60</v>
      </c>
      <c r="AN191">
        <v>245</v>
      </c>
      <c r="AO191" s="46">
        <v>98</v>
      </c>
      <c r="AP191">
        <v>110</v>
      </c>
      <c r="AQ191">
        <v>400</v>
      </c>
      <c r="AR191">
        <v>3</v>
      </c>
      <c r="AS191" s="6">
        <f t="shared" si="203"/>
        <v>755</v>
      </c>
      <c r="AT191" s="6">
        <f t="shared" si="204"/>
        <v>566</v>
      </c>
      <c r="AU191" s="6">
        <f t="shared" si="205"/>
        <v>943</v>
      </c>
      <c r="AV191" s="6">
        <f t="shared" si="206"/>
        <v>6</v>
      </c>
      <c r="AW191" s="6">
        <f t="shared" si="207"/>
        <v>7</v>
      </c>
      <c r="AX191" s="6">
        <f t="shared" si="208"/>
        <v>10</v>
      </c>
      <c r="AY191" s="6">
        <f t="shared" si="209"/>
        <v>14</v>
      </c>
      <c r="AZ191" s="6">
        <f t="shared" si="210"/>
        <v>18</v>
      </c>
    </row>
    <row r="192" spans="1:52" s="6" customFormat="1" hidden="1">
      <c r="A192" s="35">
        <v>206</v>
      </c>
      <c r="B192" s="2" t="s">
        <v>331</v>
      </c>
      <c r="C192" s="23" t="s">
        <v>332</v>
      </c>
      <c r="D192" s="8" t="s">
        <v>1</v>
      </c>
      <c r="E192" s="3" t="s">
        <v>333</v>
      </c>
      <c r="F192" s="8" t="s">
        <v>303</v>
      </c>
      <c r="G192" s="26" t="s">
        <v>12</v>
      </c>
      <c r="H192" s="6">
        <f>ROUNDDOWN(AI192*1.05,0)+INDEX(Sheet2!$B$2:'Sheet2'!$B$5,MATCH(G192,Sheet2!$A$2:'Sheet2'!$A$5,0),0)+34*AR192-ROUNDUP(IF($BA$1=TRUE,AT192,AU192)/10,0)</f>
        <v>379</v>
      </c>
      <c r="I192" s="6">
        <f>ROUNDDOWN(AJ192*1.05,0)+INDEX(Sheet2!$B$2:'Sheet2'!$B$5,MATCH(G192,Sheet2!$A$2:'Sheet2'!$A$5,0),0)+34*AR192-ROUNDUP(IF($BA$1=TRUE,AT192,AU192)/10,0)</f>
        <v>552</v>
      </c>
      <c r="J192" s="45">
        <f t="shared" si="186"/>
        <v>931</v>
      </c>
      <c r="K192" s="41">
        <f>AU192-ROUNDDOWN(AP192/2,0)-ROUNDDOWN(MAX(AO192*1.2,AN192*0.5),0)+INDEX(Sheet2!$C$2:'Sheet2'!$C$5,MATCH(G192,Sheet2!$A$2:'Sheet2'!$A$5,0),0)</f>
        <v>815</v>
      </c>
      <c r="L192" s="23">
        <f t="shared" si="187"/>
        <v>389</v>
      </c>
      <c r="N192" s="27">
        <f>AV192+IF($F192="범선",IF($BE$1=TRUE,INDEX(Sheet2!$H$2:'Sheet2'!$H$45,MATCH(AV192,Sheet2!$G$2:'Sheet2'!$G$45,0),0)),IF($BF$1=TRUE,INDEX(Sheet2!$I$2:'Sheet2'!$I$45,MATCH(AV192,Sheet2!$G$2:'Sheet2'!$G$45,0)),IF($BG$1=TRUE,INDEX(Sheet2!$H$2:'Sheet2'!$H$45,MATCH(AV192,Sheet2!$G$2:'Sheet2'!$G$45,0)),0)))+IF($BC$1=TRUE,2,0)</f>
        <v>8</v>
      </c>
      <c r="O192" s="8">
        <f t="shared" si="188"/>
        <v>11</v>
      </c>
      <c r="P192" s="8">
        <f t="shared" si="189"/>
        <v>14</v>
      </c>
      <c r="Q192" s="26">
        <f t="shared" si="190"/>
        <v>17</v>
      </c>
      <c r="R192" s="8">
        <f>AW192+IF($F192="범선",IF($BE$1=TRUE,INDEX(Sheet2!$H$2:'Sheet2'!$H$45,MATCH(AW192,Sheet2!$G$2:'Sheet2'!$G$45,0),0)),IF($BF$1=TRUE,INDEX(Sheet2!$I$2:'Sheet2'!$I$45,MATCH(AW192,Sheet2!$G$2:'Sheet2'!$G$45,0)),IF($BG$1=TRUE,INDEX(Sheet2!$H$2:'Sheet2'!$H$45,MATCH(AW192,Sheet2!$G$2:'Sheet2'!$G$45,0)),0)))+IF($BC$1=TRUE,2,0)</f>
        <v>9</v>
      </c>
      <c r="S192" s="8">
        <f t="shared" si="191"/>
        <v>12.5</v>
      </c>
      <c r="T192" s="8">
        <f t="shared" si="192"/>
        <v>15.5</v>
      </c>
      <c r="U192" s="26">
        <f t="shared" si="193"/>
        <v>18.5</v>
      </c>
      <c r="V192" s="8">
        <f>AX192+IF($F192="범선",IF($BE$1=TRUE,INDEX(Sheet2!$H$2:'Sheet2'!$H$45,MATCH(AX192,Sheet2!$G$2:'Sheet2'!$G$45,0),0)),IF($BF$1=TRUE,INDEX(Sheet2!$I$2:'Sheet2'!$I$45,MATCH(AX192,Sheet2!$G$2:'Sheet2'!$G$45,0)),IF($BG$1=TRUE,INDEX(Sheet2!$H$2:'Sheet2'!$H$45,MATCH(AX192,Sheet2!$G$2:'Sheet2'!$G$45,0)),0)))+IF($BC$1=TRUE,2,0)</f>
        <v>12</v>
      </c>
      <c r="W192" s="8">
        <f t="shared" si="194"/>
        <v>15.5</v>
      </c>
      <c r="X192" s="8">
        <f t="shared" si="195"/>
        <v>18.5</v>
      </c>
      <c r="Y192" s="26">
        <f t="shared" si="196"/>
        <v>21.5</v>
      </c>
      <c r="Z192" s="8">
        <f>AY192+IF($F192="범선",IF($BE$1=TRUE,INDEX(Sheet2!$H$2:'Sheet2'!$H$45,MATCH(AY192,Sheet2!$G$2:'Sheet2'!$G$45,0),0)),IF($BF$1=TRUE,INDEX(Sheet2!$I$2:'Sheet2'!$I$45,MATCH(AY192,Sheet2!$G$2:'Sheet2'!$G$45,0)),IF($BG$1=TRUE,INDEX(Sheet2!$H$2:'Sheet2'!$H$45,MATCH(AY192,Sheet2!$G$2:'Sheet2'!$G$45,0)),0)))+IF($BC$1=TRUE,2,0)</f>
        <v>16</v>
      </c>
      <c r="AA192" s="8">
        <f t="shared" si="197"/>
        <v>19.5</v>
      </c>
      <c r="AB192" s="8">
        <f t="shared" si="198"/>
        <v>22.5</v>
      </c>
      <c r="AC192" s="26">
        <f t="shared" si="199"/>
        <v>25.5</v>
      </c>
      <c r="AD192" s="8">
        <f>AZ192+IF($F192="범선",IF($BE$1=TRUE,INDEX(Sheet2!$H$2:'Sheet2'!$H$45,MATCH(AZ192,Sheet2!$G$2:'Sheet2'!$G$45,0),0)),IF($BF$1=TRUE,INDEX(Sheet2!$I$2:'Sheet2'!$I$45,MATCH(AZ192,Sheet2!$G$2:'Sheet2'!$G$45,0)),IF($BG$1=TRUE,INDEX(Sheet2!$H$2:'Sheet2'!$H$45,MATCH(AZ192,Sheet2!$G$2:'Sheet2'!$G$45,0)),0)))+IF($BC$1=TRUE,2,0)</f>
        <v>20</v>
      </c>
      <c r="AE192" s="8">
        <f t="shared" si="200"/>
        <v>23.5</v>
      </c>
      <c r="AF192" s="8">
        <f t="shared" si="201"/>
        <v>26.5</v>
      </c>
      <c r="AG192" s="26">
        <f t="shared" si="202"/>
        <v>29.5</v>
      </c>
      <c r="AH192" s="3"/>
      <c r="AI192" s="40">
        <v>185</v>
      </c>
      <c r="AJ192" s="40">
        <v>350</v>
      </c>
      <c r="AK192" s="40">
        <v>13</v>
      </c>
      <c r="AL192" s="40">
        <v>15</v>
      </c>
      <c r="AM192" s="40">
        <v>60</v>
      </c>
      <c r="AN192" s="40">
        <v>245</v>
      </c>
      <c r="AO192" s="40">
        <v>100</v>
      </c>
      <c r="AP192" s="40">
        <v>110</v>
      </c>
      <c r="AQ192" s="40">
        <v>400</v>
      </c>
      <c r="AR192" s="40">
        <v>3</v>
      </c>
      <c r="AS192" s="6">
        <f t="shared" si="203"/>
        <v>755</v>
      </c>
      <c r="AT192" s="6">
        <f t="shared" si="204"/>
        <v>566</v>
      </c>
      <c r="AU192" s="6">
        <f t="shared" si="205"/>
        <v>943</v>
      </c>
      <c r="AV192" s="6">
        <f t="shared" si="206"/>
        <v>6</v>
      </c>
      <c r="AW192" s="6">
        <f t="shared" si="207"/>
        <v>7</v>
      </c>
      <c r="AX192" s="6">
        <f t="shared" si="208"/>
        <v>10</v>
      </c>
      <c r="AY192" s="6">
        <f t="shared" si="209"/>
        <v>14</v>
      </c>
      <c r="AZ192" s="6">
        <f t="shared" si="210"/>
        <v>18</v>
      </c>
    </row>
    <row r="193" spans="1:52" s="6" customFormat="1" hidden="1">
      <c r="A193" s="35">
        <v>207</v>
      </c>
      <c r="B193" s="2" t="s">
        <v>368</v>
      </c>
      <c r="C193" s="23" t="s">
        <v>315</v>
      </c>
      <c r="D193" s="8" t="s">
        <v>1</v>
      </c>
      <c r="E193" s="3" t="s">
        <v>70</v>
      </c>
      <c r="F193" s="8" t="s">
        <v>303</v>
      </c>
      <c r="G193" s="26" t="s">
        <v>12</v>
      </c>
      <c r="H193" s="6">
        <f>ROUNDDOWN(AI193*1.05,0)+INDEX(Sheet2!$B$2:'Sheet2'!$B$5,MATCH(G193,Sheet2!$A$2:'Sheet2'!$A$5,0),0)+34*AR193-ROUNDUP(IF($BA$1=TRUE,AT193,AU193)/10,0)</f>
        <v>298</v>
      </c>
      <c r="I193" s="6">
        <f>ROUNDDOWN(AJ193*1.05,0)+INDEX(Sheet2!$B$2:'Sheet2'!$B$5,MATCH(G193,Sheet2!$A$2:'Sheet2'!$A$5,0),0)+34*AR193-ROUNDUP(IF($BA$1=TRUE,AT193,AU193)/10,0)</f>
        <v>427</v>
      </c>
      <c r="J193" s="45">
        <f t="shared" si="186"/>
        <v>725</v>
      </c>
      <c r="K193" s="41">
        <f>AU193-ROUNDDOWN(AP193/2,0)-ROUNDDOWN(MAX(AO193*1.2,AN193*0.5),0)+INDEX(Sheet2!$C$2:'Sheet2'!$C$5,MATCH(G193,Sheet2!$A$2:'Sheet2'!$A$5,0),0)</f>
        <v>826</v>
      </c>
      <c r="L193" s="23">
        <f t="shared" si="187"/>
        <v>427</v>
      </c>
      <c r="N193" s="27">
        <f>AV193+IF($F193="범선",IF($BE$1=TRUE,INDEX(Sheet2!$H$2:'Sheet2'!$H$45,MATCH(AV193,Sheet2!$G$2:'Sheet2'!$G$45,0),0)),IF($BF$1=TRUE,INDEX(Sheet2!$I$2:'Sheet2'!$I$45,MATCH(AV193,Sheet2!$G$2:'Sheet2'!$G$45,0)),IF($BG$1=TRUE,INDEX(Sheet2!$H$2:'Sheet2'!$H$45,MATCH(AV193,Sheet2!$G$2:'Sheet2'!$G$45,0)),0)))+IF($BC$1=TRUE,2,0)</f>
        <v>6</v>
      </c>
      <c r="O193" s="8">
        <f t="shared" si="188"/>
        <v>9</v>
      </c>
      <c r="P193" s="8">
        <f t="shared" si="189"/>
        <v>12</v>
      </c>
      <c r="Q193" s="26">
        <f t="shared" si="190"/>
        <v>15</v>
      </c>
      <c r="R193" s="8">
        <f>AW193+IF($F193="범선",IF($BE$1=TRUE,INDEX(Sheet2!$H$2:'Sheet2'!$H$45,MATCH(AW193,Sheet2!$G$2:'Sheet2'!$G$45,0),0)),IF($BF$1=TRUE,INDEX(Sheet2!$I$2:'Sheet2'!$I$45,MATCH(AW193,Sheet2!$G$2:'Sheet2'!$G$45,0)),IF($BG$1=TRUE,INDEX(Sheet2!$H$2:'Sheet2'!$H$45,MATCH(AW193,Sheet2!$G$2:'Sheet2'!$G$45,0)),0)))+IF($BC$1=TRUE,2,0)</f>
        <v>7</v>
      </c>
      <c r="S193" s="8">
        <f t="shared" si="191"/>
        <v>10.5</v>
      </c>
      <c r="T193" s="8">
        <f t="shared" si="192"/>
        <v>13.5</v>
      </c>
      <c r="U193" s="26">
        <f t="shared" si="193"/>
        <v>16.5</v>
      </c>
      <c r="V193" s="8">
        <f>AX193+IF($F193="범선",IF($BE$1=TRUE,INDEX(Sheet2!$H$2:'Sheet2'!$H$45,MATCH(AX193,Sheet2!$G$2:'Sheet2'!$G$45,0),0)),IF($BF$1=TRUE,INDEX(Sheet2!$I$2:'Sheet2'!$I$45,MATCH(AX193,Sheet2!$G$2:'Sheet2'!$G$45,0)),IF($BG$1=TRUE,INDEX(Sheet2!$H$2:'Sheet2'!$H$45,MATCH(AX193,Sheet2!$G$2:'Sheet2'!$G$45,0)),0)))+IF($BC$1=TRUE,2,0)</f>
        <v>10</v>
      </c>
      <c r="W193" s="8">
        <f t="shared" si="194"/>
        <v>13.5</v>
      </c>
      <c r="X193" s="8">
        <f t="shared" si="195"/>
        <v>16.5</v>
      </c>
      <c r="Y193" s="26">
        <f t="shared" si="196"/>
        <v>19.5</v>
      </c>
      <c r="Z193" s="8">
        <f>AY193+IF($F193="범선",IF($BE$1=TRUE,INDEX(Sheet2!$H$2:'Sheet2'!$H$45,MATCH(AY193,Sheet2!$G$2:'Sheet2'!$G$45,0),0)),IF($BF$1=TRUE,INDEX(Sheet2!$I$2:'Sheet2'!$I$45,MATCH(AY193,Sheet2!$G$2:'Sheet2'!$G$45,0)),IF($BG$1=TRUE,INDEX(Sheet2!$H$2:'Sheet2'!$H$45,MATCH(AY193,Sheet2!$G$2:'Sheet2'!$G$45,0)),0)))+IF($BC$1=TRUE,2,0)</f>
        <v>14</v>
      </c>
      <c r="AA193" s="8">
        <f t="shared" si="197"/>
        <v>17.5</v>
      </c>
      <c r="AB193" s="8">
        <f t="shared" si="198"/>
        <v>20.5</v>
      </c>
      <c r="AC193" s="26">
        <f t="shared" si="199"/>
        <v>23.5</v>
      </c>
      <c r="AD193" s="8">
        <f>AZ193+IF($F193="범선",IF($BE$1=TRUE,INDEX(Sheet2!$H$2:'Sheet2'!$H$45,MATCH(AZ193,Sheet2!$G$2:'Sheet2'!$G$45,0),0)),IF($BF$1=TRUE,INDEX(Sheet2!$I$2:'Sheet2'!$I$45,MATCH(AZ193,Sheet2!$G$2:'Sheet2'!$G$45,0)),IF($BG$1=TRUE,INDEX(Sheet2!$H$2:'Sheet2'!$H$45,MATCH(AZ193,Sheet2!$G$2:'Sheet2'!$G$45,0)),0)))+IF($BC$1=TRUE,2,0)</f>
        <v>18</v>
      </c>
      <c r="AE193" s="8">
        <f t="shared" si="200"/>
        <v>21.5</v>
      </c>
      <c r="AF193" s="8">
        <f t="shared" si="201"/>
        <v>24.5</v>
      </c>
      <c r="AG193" s="26">
        <f t="shared" si="202"/>
        <v>27.5</v>
      </c>
      <c r="AH193" s="3"/>
      <c r="AI193" s="40">
        <v>104</v>
      </c>
      <c r="AJ193" s="40">
        <v>227</v>
      </c>
      <c r="AK193" s="40">
        <v>8</v>
      </c>
      <c r="AL193" s="40">
        <v>7</v>
      </c>
      <c r="AM193" s="40">
        <v>50</v>
      </c>
      <c r="AN193" s="40">
        <v>116</v>
      </c>
      <c r="AO193" s="40">
        <v>40</v>
      </c>
      <c r="AP193" s="40">
        <v>80</v>
      </c>
      <c r="AQ193" s="40">
        <v>504</v>
      </c>
      <c r="AR193" s="40">
        <v>3</v>
      </c>
      <c r="AS193" s="6">
        <f t="shared" si="203"/>
        <v>700</v>
      </c>
      <c r="AT193" s="6">
        <f t="shared" si="204"/>
        <v>525</v>
      </c>
      <c r="AU193" s="6">
        <f t="shared" si="205"/>
        <v>875</v>
      </c>
      <c r="AV193" s="6">
        <f t="shared" si="206"/>
        <v>4</v>
      </c>
      <c r="AW193" s="6">
        <f t="shared" si="207"/>
        <v>5</v>
      </c>
      <c r="AX193" s="6">
        <f t="shared" si="208"/>
        <v>8</v>
      </c>
      <c r="AY193" s="6">
        <f t="shared" si="209"/>
        <v>12</v>
      </c>
      <c r="AZ193" s="6">
        <f t="shared" si="210"/>
        <v>16</v>
      </c>
    </row>
    <row r="194" spans="1:52" s="6" customFormat="1" hidden="1">
      <c r="A194" s="35">
        <v>208</v>
      </c>
      <c r="B194" s="2"/>
      <c r="C194" s="23" t="s">
        <v>315</v>
      </c>
      <c r="D194" s="8" t="s">
        <v>43</v>
      </c>
      <c r="E194" s="3" t="s">
        <v>352</v>
      </c>
      <c r="F194" s="8" t="s">
        <v>303</v>
      </c>
      <c r="G194" s="26" t="s">
        <v>12</v>
      </c>
      <c r="H194" s="6">
        <f>ROUNDDOWN(AI194*1.05,0)+INDEX(Sheet2!$B$2:'Sheet2'!$B$5,MATCH(G194,Sheet2!$A$2:'Sheet2'!$A$5,0),0)+34*AR194-ROUNDUP(IF($BA$1=TRUE,AT194,AU194)/10,0)</f>
        <v>304</v>
      </c>
      <c r="I194" s="6">
        <f>ROUNDDOWN(AJ194*1.05,0)+INDEX(Sheet2!$B$2:'Sheet2'!$B$5,MATCH(G194,Sheet2!$A$2:'Sheet2'!$A$5,0),0)+34*AR194-ROUNDUP(IF($BA$1=TRUE,AT194,AU194)/10,0)</f>
        <v>441</v>
      </c>
      <c r="J194" s="45">
        <f t="shared" si="186"/>
        <v>745</v>
      </c>
      <c r="K194" s="41">
        <f>AU194-ROUNDDOWN(AP194/2,0)-ROUNDDOWN(MAX(AO194*1.2,AN194*0.5),0)+INDEX(Sheet2!$C$2:'Sheet2'!$C$5,MATCH(G194,Sheet2!$A$2:'Sheet2'!$A$5,0),0)</f>
        <v>832</v>
      </c>
      <c r="L194" s="23">
        <f t="shared" si="187"/>
        <v>433</v>
      </c>
      <c r="N194" s="27">
        <f>AV194+IF($F194="범선",IF($BE$1=TRUE,INDEX(Sheet2!$H$2:'Sheet2'!$H$45,MATCH(AV194,Sheet2!$G$2:'Sheet2'!$G$45,0),0)),IF($BF$1=TRUE,INDEX(Sheet2!$I$2:'Sheet2'!$I$45,MATCH(AV194,Sheet2!$G$2:'Sheet2'!$G$45,0)),IF($BG$1=TRUE,INDEX(Sheet2!$H$2:'Sheet2'!$H$45,MATCH(AV194,Sheet2!$G$2:'Sheet2'!$G$45,0)),0)))+IF($BC$1=TRUE,2,0)</f>
        <v>5</v>
      </c>
      <c r="O194" s="8">
        <f t="shared" si="188"/>
        <v>8</v>
      </c>
      <c r="P194" s="8">
        <f t="shared" si="189"/>
        <v>11</v>
      </c>
      <c r="Q194" s="26">
        <f t="shared" si="190"/>
        <v>14</v>
      </c>
      <c r="R194" s="8">
        <f>AW194+IF($F194="범선",IF($BE$1=TRUE,INDEX(Sheet2!$H$2:'Sheet2'!$H$45,MATCH(AW194,Sheet2!$G$2:'Sheet2'!$G$45,0),0)),IF($BF$1=TRUE,INDEX(Sheet2!$I$2:'Sheet2'!$I$45,MATCH(AW194,Sheet2!$G$2:'Sheet2'!$G$45,0)),IF($BG$1=TRUE,INDEX(Sheet2!$H$2:'Sheet2'!$H$45,MATCH(AW194,Sheet2!$G$2:'Sheet2'!$G$45,0)),0)))+IF($BC$1=TRUE,2,0)</f>
        <v>6</v>
      </c>
      <c r="S194" s="8">
        <f t="shared" si="191"/>
        <v>9.5</v>
      </c>
      <c r="T194" s="8">
        <f t="shared" si="192"/>
        <v>12.5</v>
      </c>
      <c r="U194" s="26">
        <f t="shared" si="193"/>
        <v>15.5</v>
      </c>
      <c r="V194" s="8">
        <f>AX194+IF($F194="범선",IF($BE$1=TRUE,INDEX(Sheet2!$H$2:'Sheet2'!$H$45,MATCH(AX194,Sheet2!$G$2:'Sheet2'!$G$45,0),0)),IF($BF$1=TRUE,INDEX(Sheet2!$I$2:'Sheet2'!$I$45,MATCH(AX194,Sheet2!$G$2:'Sheet2'!$G$45,0)),IF($BG$1=TRUE,INDEX(Sheet2!$H$2:'Sheet2'!$H$45,MATCH(AX194,Sheet2!$G$2:'Sheet2'!$G$45,0)),0)))+IF($BC$1=TRUE,2,0)</f>
        <v>10</v>
      </c>
      <c r="W194" s="8">
        <f t="shared" si="194"/>
        <v>13.5</v>
      </c>
      <c r="X194" s="8">
        <f t="shared" si="195"/>
        <v>16.5</v>
      </c>
      <c r="Y194" s="26">
        <f t="shared" si="196"/>
        <v>19.5</v>
      </c>
      <c r="Z194" s="8">
        <f>AY194+IF($F194="범선",IF($BE$1=TRUE,INDEX(Sheet2!$H$2:'Sheet2'!$H$45,MATCH(AY194,Sheet2!$G$2:'Sheet2'!$G$45,0),0)),IF($BF$1=TRUE,INDEX(Sheet2!$I$2:'Sheet2'!$I$45,MATCH(AY194,Sheet2!$G$2:'Sheet2'!$G$45,0)),IF($BG$1=TRUE,INDEX(Sheet2!$H$2:'Sheet2'!$H$45,MATCH(AY194,Sheet2!$G$2:'Sheet2'!$G$45,0)),0)))+IF($BC$1=TRUE,2,0)</f>
        <v>14</v>
      </c>
      <c r="AA194" s="8">
        <f t="shared" si="197"/>
        <v>17.5</v>
      </c>
      <c r="AB194" s="8">
        <f t="shared" si="198"/>
        <v>20.5</v>
      </c>
      <c r="AC194" s="26">
        <f t="shared" si="199"/>
        <v>23.5</v>
      </c>
      <c r="AD194" s="8">
        <f>AZ194+IF($F194="범선",IF($BE$1=TRUE,INDEX(Sheet2!$H$2:'Sheet2'!$H$45,MATCH(AZ194,Sheet2!$G$2:'Sheet2'!$G$45,0),0)),IF($BF$1=TRUE,INDEX(Sheet2!$I$2:'Sheet2'!$I$45,MATCH(AZ194,Sheet2!$G$2:'Sheet2'!$G$45,0)),IF($BG$1=TRUE,INDEX(Sheet2!$H$2:'Sheet2'!$H$45,MATCH(AZ194,Sheet2!$G$2:'Sheet2'!$G$45,0)),0)))+IF($BC$1=TRUE,2,0)</f>
        <v>17</v>
      </c>
      <c r="AE194" s="8">
        <f t="shared" si="200"/>
        <v>20.5</v>
      </c>
      <c r="AF194" s="8">
        <f t="shared" si="201"/>
        <v>23.5</v>
      </c>
      <c r="AG194" s="26">
        <f t="shared" si="202"/>
        <v>26.5</v>
      </c>
      <c r="AH194" s="3"/>
      <c r="AI194" s="40">
        <v>110</v>
      </c>
      <c r="AJ194" s="40">
        <v>240</v>
      </c>
      <c r="AK194" s="40">
        <v>8</v>
      </c>
      <c r="AL194" s="40">
        <v>5</v>
      </c>
      <c r="AM194" s="40">
        <v>48</v>
      </c>
      <c r="AN194" s="40">
        <v>116</v>
      </c>
      <c r="AO194" s="40">
        <v>50</v>
      </c>
      <c r="AP194" s="40">
        <v>64</v>
      </c>
      <c r="AQ194" s="40">
        <v>520</v>
      </c>
      <c r="AR194" s="40">
        <v>3</v>
      </c>
      <c r="AS194" s="6">
        <f t="shared" si="203"/>
        <v>700</v>
      </c>
      <c r="AT194" s="6">
        <f t="shared" si="204"/>
        <v>525</v>
      </c>
      <c r="AU194" s="6">
        <f t="shared" si="205"/>
        <v>875</v>
      </c>
      <c r="AV194" s="6">
        <f t="shared" si="206"/>
        <v>3</v>
      </c>
      <c r="AW194" s="6">
        <f t="shared" si="207"/>
        <v>4</v>
      </c>
      <c r="AX194" s="6">
        <f t="shared" si="208"/>
        <v>8</v>
      </c>
      <c r="AY194" s="6">
        <f t="shared" si="209"/>
        <v>12</v>
      </c>
      <c r="AZ194" s="6">
        <f t="shared" si="210"/>
        <v>15</v>
      </c>
    </row>
    <row r="195" spans="1:52" s="6" customFormat="1" hidden="1">
      <c r="A195" s="35">
        <v>209</v>
      </c>
      <c r="B195" s="2" t="s">
        <v>369</v>
      </c>
      <c r="C195" s="23" t="s">
        <v>315</v>
      </c>
      <c r="D195" s="8" t="s">
        <v>1</v>
      </c>
      <c r="E195" s="3" t="s">
        <v>70</v>
      </c>
      <c r="F195" s="8" t="s">
        <v>303</v>
      </c>
      <c r="G195" s="26" t="s">
        <v>12</v>
      </c>
      <c r="H195" s="6">
        <f>ROUNDDOWN(AI195*1.05,0)+INDEX(Sheet2!$B$2:'Sheet2'!$B$5,MATCH(G195,Sheet2!$A$2:'Sheet2'!$A$5,0),0)+34*AR195-ROUNDUP(IF($BA$1=TRUE,AT195,AU195)/10,0)</f>
        <v>298</v>
      </c>
      <c r="I195" s="6">
        <f>ROUNDDOWN(AJ195*1.05,0)+INDEX(Sheet2!$B$2:'Sheet2'!$B$5,MATCH(G195,Sheet2!$A$2:'Sheet2'!$A$5,0),0)+34*AR195-ROUNDUP(IF($BA$1=TRUE,AT195,AU195)/10,0)</f>
        <v>427</v>
      </c>
      <c r="J195" s="45">
        <f t="shared" si="186"/>
        <v>725</v>
      </c>
      <c r="K195" s="41">
        <f>AU195-ROUNDDOWN(AP195/2,0)-ROUNDDOWN(MAX(AO195*1.2,AN195*0.5),0)+INDEX(Sheet2!$C$2:'Sheet2'!$C$5,MATCH(G195,Sheet2!$A$2:'Sheet2'!$A$5,0),0)</f>
        <v>829</v>
      </c>
      <c r="L195" s="23">
        <f t="shared" si="187"/>
        <v>430</v>
      </c>
      <c r="N195" s="27">
        <f>AV195+IF($F195="범선",IF($BE$1=TRUE,INDEX(Sheet2!$H$2:'Sheet2'!$H$45,MATCH(AV195,Sheet2!$G$2:'Sheet2'!$G$45,0),0)),IF($BF$1=TRUE,INDEX(Sheet2!$I$2:'Sheet2'!$I$45,MATCH(AV195,Sheet2!$G$2:'Sheet2'!$G$45,0)),IF($BG$1=TRUE,INDEX(Sheet2!$H$2:'Sheet2'!$H$45,MATCH(AV195,Sheet2!$G$2:'Sheet2'!$G$45,0)),0)))+IF($BC$1=TRUE,2,0)</f>
        <v>5</v>
      </c>
      <c r="O195" s="8">
        <f t="shared" si="188"/>
        <v>8</v>
      </c>
      <c r="P195" s="8">
        <f t="shared" si="189"/>
        <v>11</v>
      </c>
      <c r="Q195" s="26">
        <f t="shared" si="190"/>
        <v>14</v>
      </c>
      <c r="R195" s="8">
        <f>AW195+IF($F195="범선",IF($BE$1=TRUE,INDEX(Sheet2!$H$2:'Sheet2'!$H$45,MATCH(AW195,Sheet2!$G$2:'Sheet2'!$G$45,0),0)),IF($BF$1=TRUE,INDEX(Sheet2!$I$2:'Sheet2'!$I$45,MATCH(AW195,Sheet2!$G$2:'Sheet2'!$G$45,0)),IF($BG$1=TRUE,INDEX(Sheet2!$H$2:'Sheet2'!$H$45,MATCH(AW195,Sheet2!$G$2:'Sheet2'!$G$45,0)),0)))+IF($BC$1=TRUE,2,0)</f>
        <v>6</v>
      </c>
      <c r="S195" s="8">
        <f t="shared" si="191"/>
        <v>9.5</v>
      </c>
      <c r="T195" s="8">
        <f t="shared" si="192"/>
        <v>12.5</v>
      </c>
      <c r="U195" s="26">
        <f t="shared" si="193"/>
        <v>15.5</v>
      </c>
      <c r="V195" s="8">
        <f>AX195+IF($F195="범선",IF($BE$1=TRUE,INDEX(Sheet2!$H$2:'Sheet2'!$H$45,MATCH(AX195,Sheet2!$G$2:'Sheet2'!$G$45,0),0)),IF($BF$1=TRUE,INDEX(Sheet2!$I$2:'Sheet2'!$I$45,MATCH(AX195,Sheet2!$G$2:'Sheet2'!$G$45,0)),IF($BG$1=TRUE,INDEX(Sheet2!$H$2:'Sheet2'!$H$45,MATCH(AX195,Sheet2!$G$2:'Sheet2'!$G$45,0)),0)))+IF($BC$1=TRUE,2,0)</f>
        <v>10</v>
      </c>
      <c r="W195" s="8">
        <f t="shared" si="194"/>
        <v>13.5</v>
      </c>
      <c r="X195" s="8">
        <f t="shared" si="195"/>
        <v>16.5</v>
      </c>
      <c r="Y195" s="26">
        <f t="shared" si="196"/>
        <v>19.5</v>
      </c>
      <c r="Z195" s="8">
        <f>AY195+IF($F195="범선",IF($BE$1=TRUE,INDEX(Sheet2!$H$2:'Sheet2'!$H$45,MATCH(AY195,Sheet2!$G$2:'Sheet2'!$G$45,0),0)),IF($BF$1=TRUE,INDEX(Sheet2!$I$2:'Sheet2'!$I$45,MATCH(AY195,Sheet2!$G$2:'Sheet2'!$G$45,0)),IF($BG$1=TRUE,INDEX(Sheet2!$H$2:'Sheet2'!$H$45,MATCH(AY195,Sheet2!$G$2:'Sheet2'!$G$45,0)),0)))+IF($BC$1=TRUE,2,0)</f>
        <v>14</v>
      </c>
      <c r="AA195" s="8">
        <f t="shared" si="197"/>
        <v>17.5</v>
      </c>
      <c r="AB195" s="8">
        <f t="shared" si="198"/>
        <v>20.5</v>
      </c>
      <c r="AC195" s="26">
        <f t="shared" si="199"/>
        <v>23.5</v>
      </c>
      <c r="AD195" s="8">
        <f>AZ195+IF($F195="범선",IF($BE$1=TRUE,INDEX(Sheet2!$H$2:'Sheet2'!$H$45,MATCH(AZ195,Sheet2!$G$2:'Sheet2'!$G$45,0),0)),IF($BF$1=TRUE,INDEX(Sheet2!$I$2:'Sheet2'!$I$45,MATCH(AZ195,Sheet2!$G$2:'Sheet2'!$G$45,0)),IF($BG$1=TRUE,INDEX(Sheet2!$H$2:'Sheet2'!$H$45,MATCH(AZ195,Sheet2!$G$2:'Sheet2'!$G$45,0)),0)))+IF($BC$1=TRUE,2,0)</f>
        <v>17</v>
      </c>
      <c r="AE195" s="8">
        <f t="shared" si="200"/>
        <v>20.5</v>
      </c>
      <c r="AF195" s="8">
        <f t="shared" si="201"/>
        <v>23.5</v>
      </c>
      <c r="AG195" s="26">
        <f t="shared" si="202"/>
        <v>26.5</v>
      </c>
      <c r="AH195" s="3"/>
      <c r="AI195" s="40">
        <v>104</v>
      </c>
      <c r="AJ195" s="40">
        <v>227</v>
      </c>
      <c r="AK195" s="40">
        <v>8</v>
      </c>
      <c r="AL195" s="40">
        <v>5</v>
      </c>
      <c r="AM195" s="40">
        <v>48</v>
      </c>
      <c r="AN195" s="40">
        <v>116</v>
      </c>
      <c r="AO195" s="40">
        <v>48</v>
      </c>
      <c r="AP195" s="40">
        <v>74</v>
      </c>
      <c r="AQ195" s="40">
        <v>510</v>
      </c>
      <c r="AR195" s="40">
        <v>3</v>
      </c>
      <c r="AS195" s="40">
        <f t="shared" si="203"/>
        <v>700</v>
      </c>
      <c r="AT195" s="40">
        <f t="shared" si="204"/>
        <v>525</v>
      </c>
      <c r="AU195" s="40">
        <f t="shared" si="205"/>
        <v>875</v>
      </c>
      <c r="AV195" s="6">
        <f t="shared" si="206"/>
        <v>3</v>
      </c>
      <c r="AW195" s="6">
        <f t="shared" si="207"/>
        <v>4</v>
      </c>
      <c r="AX195" s="6">
        <f t="shared" si="208"/>
        <v>8</v>
      </c>
      <c r="AY195" s="6">
        <f t="shared" si="209"/>
        <v>12</v>
      </c>
      <c r="AZ195" s="6">
        <f t="shared" si="210"/>
        <v>15</v>
      </c>
    </row>
    <row r="196" spans="1:52" s="6" customFormat="1" hidden="1">
      <c r="A196" s="35">
        <v>210</v>
      </c>
      <c r="B196" s="2" t="s">
        <v>362</v>
      </c>
      <c r="C196" s="23" t="s">
        <v>315</v>
      </c>
      <c r="D196" s="8" t="s">
        <v>1</v>
      </c>
      <c r="E196" s="3" t="s">
        <v>365</v>
      </c>
      <c r="F196" s="8" t="s">
        <v>303</v>
      </c>
      <c r="G196" s="26" t="s">
        <v>12</v>
      </c>
      <c r="H196" s="6">
        <f>ROUNDDOWN(AI196*1.05,0)+INDEX(Sheet2!$B$2:'Sheet2'!$B$5,MATCH(G196,Sheet2!$A$2:'Sheet2'!$A$5,0),0)+34*AR196-ROUNDUP(IF($BA$1=TRUE,AT196,AU196)/10,0)</f>
        <v>298</v>
      </c>
      <c r="I196" s="6">
        <f>ROUNDDOWN(AJ196*1.05,0)+INDEX(Sheet2!$B$2:'Sheet2'!$B$5,MATCH(G196,Sheet2!$A$2:'Sheet2'!$A$5,0),0)+34*AR196-ROUNDUP(IF($BA$1=TRUE,AT196,AU196)/10,0)</f>
        <v>427</v>
      </c>
      <c r="J196" s="45">
        <f t="shared" si="186"/>
        <v>725</v>
      </c>
      <c r="K196" s="41">
        <f>AU196-ROUNDDOWN(AP196/2,0)-ROUNDDOWN(MAX(AO196*1.2,AN196*0.5),0)+INDEX(Sheet2!$C$2:'Sheet2'!$C$5,MATCH(G196,Sheet2!$A$2:'Sheet2'!$A$5,0),0)</f>
        <v>827</v>
      </c>
      <c r="L196" s="23">
        <f t="shared" si="187"/>
        <v>428</v>
      </c>
      <c r="N196" s="27">
        <f>AV196+IF($F196="범선",IF($BE$1=TRUE,INDEX(Sheet2!$H$2:'Sheet2'!$H$45,MATCH(AV196,Sheet2!$G$2:'Sheet2'!$G$45,0),0)),IF($BF$1=TRUE,INDEX(Sheet2!$I$2:'Sheet2'!$I$45,MATCH(AV196,Sheet2!$G$2:'Sheet2'!$G$45,0)),IF($BG$1=TRUE,INDEX(Sheet2!$H$2:'Sheet2'!$H$45,MATCH(AV196,Sheet2!$G$2:'Sheet2'!$G$45,0)),0)))+IF($BC$1=TRUE,2,0)</f>
        <v>5</v>
      </c>
      <c r="O196" s="8">
        <f t="shared" si="188"/>
        <v>8</v>
      </c>
      <c r="P196" s="8">
        <f t="shared" si="189"/>
        <v>11</v>
      </c>
      <c r="Q196" s="26">
        <f t="shared" si="190"/>
        <v>14</v>
      </c>
      <c r="R196" s="8">
        <f>AW196+IF($F196="범선",IF($BE$1=TRUE,INDEX(Sheet2!$H$2:'Sheet2'!$H$45,MATCH(AW196,Sheet2!$G$2:'Sheet2'!$G$45,0),0)),IF($BF$1=TRUE,INDEX(Sheet2!$I$2:'Sheet2'!$I$45,MATCH(AW196,Sheet2!$G$2:'Sheet2'!$G$45,0)),IF($BG$1=TRUE,INDEX(Sheet2!$H$2:'Sheet2'!$H$45,MATCH(AW196,Sheet2!$G$2:'Sheet2'!$G$45,0)),0)))+IF($BC$1=TRUE,2,0)</f>
        <v>7</v>
      </c>
      <c r="S196" s="8">
        <f t="shared" si="191"/>
        <v>10.5</v>
      </c>
      <c r="T196" s="8">
        <f t="shared" si="192"/>
        <v>13.5</v>
      </c>
      <c r="U196" s="26">
        <f t="shared" si="193"/>
        <v>16.5</v>
      </c>
      <c r="V196" s="8">
        <f>AX196+IF($F196="범선",IF($BE$1=TRUE,INDEX(Sheet2!$H$2:'Sheet2'!$H$45,MATCH(AX196,Sheet2!$G$2:'Sheet2'!$G$45,0),0)),IF($BF$1=TRUE,INDEX(Sheet2!$I$2:'Sheet2'!$I$45,MATCH(AX196,Sheet2!$G$2:'Sheet2'!$G$45,0)),IF($BG$1=TRUE,INDEX(Sheet2!$H$2:'Sheet2'!$H$45,MATCH(AX196,Sheet2!$G$2:'Sheet2'!$G$45,0)),0)))+IF($BC$1=TRUE,2,0)</f>
        <v>10</v>
      </c>
      <c r="W196" s="8">
        <f t="shared" si="194"/>
        <v>13.5</v>
      </c>
      <c r="X196" s="8">
        <f t="shared" si="195"/>
        <v>16.5</v>
      </c>
      <c r="Y196" s="26">
        <f t="shared" si="196"/>
        <v>19.5</v>
      </c>
      <c r="Z196" s="8">
        <f>AY196+IF($F196="범선",IF($BE$1=TRUE,INDEX(Sheet2!$H$2:'Sheet2'!$H$45,MATCH(AY196,Sheet2!$G$2:'Sheet2'!$G$45,0),0)),IF($BF$1=TRUE,INDEX(Sheet2!$I$2:'Sheet2'!$I$45,MATCH(AY196,Sheet2!$G$2:'Sheet2'!$G$45,0)),IF($BG$1=TRUE,INDEX(Sheet2!$H$2:'Sheet2'!$H$45,MATCH(AY196,Sheet2!$G$2:'Sheet2'!$G$45,0)),0)))+IF($BC$1=TRUE,2,0)</f>
        <v>14</v>
      </c>
      <c r="AA196" s="8">
        <f t="shared" si="197"/>
        <v>17.5</v>
      </c>
      <c r="AB196" s="8">
        <f t="shared" si="198"/>
        <v>20.5</v>
      </c>
      <c r="AC196" s="26">
        <f t="shared" si="199"/>
        <v>23.5</v>
      </c>
      <c r="AD196" s="8">
        <f>AZ196+IF($F196="범선",IF($BE$1=TRUE,INDEX(Sheet2!$H$2:'Sheet2'!$H$45,MATCH(AZ196,Sheet2!$G$2:'Sheet2'!$G$45,0),0)),IF($BF$1=TRUE,INDEX(Sheet2!$I$2:'Sheet2'!$I$45,MATCH(AZ196,Sheet2!$G$2:'Sheet2'!$G$45,0)),IF($BG$1=TRUE,INDEX(Sheet2!$H$2:'Sheet2'!$H$45,MATCH(AZ196,Sheet2!$G$2:'Sheet2'!$G$45,0)),0)))+IF($BC$1=TRUE,2,0)</f>
        <v>17</v>
      </c>
      <c r="AE196" s="8">
        <f t="shared" si="200"/>
        <v>20.5</v>
      </c>
      <c r="AF196" s="8">
        <f t="shared" si="201"/>
        <v>23.5</v>
      </c>
      <c r="AG196" s="26">
        <f t="shared" si="202"/>
        <v>26.5</v>
      </c>
      <c r="AH196" s="3"/>
      <c r="AI196" s="40">
        <v>104</v>
      </c>
      <c r="AJ196" s="40">
        <v>227</v>
      </c>
      <c r="AK196" s="40">
        <v>8</v>
      </c>
      <c r="AL196" s="40">
        <v>6</v>
      </c>
      <c r="AM196" s="40">
        <v>49</v>
      </c>
      <c r="AN196" s="40">
        <v>116</v>
      </c>
      <c r="AO196" s="40">
        <v>44</v>
      </c>
      <c r="AP196" s="40">
        <v>78</v>
      </c>
      <c r="AQ196" s="40">
        <v>506</v>
      </c>
      <c r="AR196" s="40">
        <v>3</v>
      </c>
      <c r="AS196" s="6">
        <f t="shared" si="203"/>
        <v>700</v>
      </c>
      <c r="AT196" s="6">
        <f t="shared" si="204"/>
        <v>525</v>
      </c>
      <c r="AU196" s="6">
        <f t="shared" si="205"/>
        <v>875</v>
      </c>
      <c r="AV196" s="6">
        <f t="shared" si="206"/>
        <v>3</v>
      </c>
      <c r="AW196" s="6">
        <f t="shared" si="207"/>
        <v>5</v>
      </c>
      <c r="AX196" s="6">
        <f t="shared" si="208"/>
        <v>8</v>
      </c>
      <c r="AY196" s="6">
        <f t="shared" si="209"/>
        <v>12</v>
      </c>
      <c r="AZ196" s="6">
        <f t="shared" si="210"/>
        <v>15</v>
      </c>
    </row>
    <row r="197" spans="1:52" s="6" customFormat="1" hidden="1">
      <c r="A197" s="35">
        <v>211</v>
      </c>
      <c r="B197" s="2" t="s">
        <v>330</v>
      </c>
      <c r="C197" s="23" t="s">
        <v>94</v>
      </c>
      <c r="D197" s="8" t="s">
        <v>1</v>
      </c>
      <c r="E197" s="3" t="s">
        <v>0</v>
      </c>
      <c r="F197" s="8" t="s">
        <v>303</v>
      </c>
      <c r="G197" s="26" t="s">
        <v>304</v>
      </c>
      <c r="H197" s="6">
        <f>ROUNDDOWN(AI197*1.05,0)+INDEX(Sheet2!$B$2:'Sheet2'!$B$5,MATCH(G197,Sheet2!$A$2:'Sheet2'!$A$5,0),0)+34*AR197-ROUNDUP(IF($BA$1=TRUE,AT197,AU197)/10,0)</f>
        <v>496</v>
      </c>
      <c r="I197" s="6">
        <f>ROUNDDOWN(AJ197*1.05,0)+INDEX(Sheet2!$B$2:'Sheet2'!$B$5,MATCH(G197,Sheet2!$A$2:'Sheet2'!$A$5,0),0)+34*AR197-ROUNDUP(IF($BA$1=TRUE,AT197,AU197)/10,0)</f>
        <v>540</v>
      </c>
      <c r="J197" s="45">
        <f t="shared" si="186"/>
        <v>1036</v>
      </c>
      <c r="K197" s="41">
        <f>AU197-ROUNDDOWN(AP197/2,0)-ROUNDDOWN(MAX(AO197*1.2,AN197*0.5),0)+INDEX(Sheet2!$C$2:'Sheet2'!$C$5,MATCH(G197,Sheet2!$A$2:'Sheet2'!$A$5,0),0)</f>
        <v>575</v>
      </c>
      <c r="L197" s="23">
        <f t="shared" si="187"/>
        <v>276</v>
      </c>
      <c r="N197" s="27">
        <f>AV197+IF($F197="범선",IF($BE$1=TRUE,INDEX(Sheet2!$H$2:'Sheet2'!$H$45,MATCH(AV197,Sheet2!$G$2:'Sheet2'!$G$45,0),0)),IF($BF$1=TRUE,INDEX(Sheet2!$I$2:'Sheet2'!$I$45,MATCH(AV197,Sheet2!$G$2:'Sheet2'!$G$45,0)),IF($BG$1=TRUE,INDEX(Sheet2!$H$2:'Sheet2'!$H$45,MATCH(AV197,Sheet2!$G$2:'Sheet2'!$G$45,0)),0)))+IF($BC$1=TRUE,2,0)</f>
        <v>5</v>
      </c>
      <c r="O197" s="8">
        <f t="shared" si="188"/>
        <v>8</v>
      </c>
      <c r="P197" s="8">
        <f t="shared" si="189"/>
        <v>11</v>
      </c>
      <c r="Q197" s="26">
        <f t="shared" si="190"/>
        <v>14</v>
      </c>
      <c r="R197" s="8">
        <f>AW197+IF($F197="범선",IF($BE$1=TRUE,INDEX(Sheet2!$H$2:'Sheet2'!$H$45,MATCH(AW197,Sheet2!$G$2:'Sheet2'!$G$45,0),0)),IF($BF$1=TRUE,INDEX(Sheet2!$I$2:'Sheet2'!$I$45,MATCH(AW197,Sheet2!$G$2:'Sheet2'!$G$45,0)),IF($BG$1=TRUE,INDEX(Sheet2!$H$2:'Sheet2'!$H$45,MATCH(AW197,Sheet2!$G$2:'Sheet2'!$G$45,0)),0)))+IF($BC$1=TRUE,2,0)</f>
        <v>6</v>
      </c>
      <c r="S197" s="8">
        <f t="shared" si="191"/>
        <v>9.5</v>
      </c>
      <c r="T197" s="8">
        <f t="shared" si="192"/>
        <v>12.5</v>
      </c>
      <c r="U197" s="26">
        <f t="shared" si="193"/>
        <v>15.5</v>
      </c>
      <c r="V197" s="8">
        <f>AX197+IF($F197="범선",IF($BE$1=TRUE,INDEX(Sheet2!$H$2:'Sheet2'!$H$45,MATCH(AX197,Sheet2!$G$2:'Sheet2'!$G$45,0),0)),IF($BF$1=TRUE,INDEX(Sheet2!$I$2:'Sheet2'!$I$45,MATCH(AX197,Sheet2!$G$2:'Sheet2'!$G$45,0)),IF($BG$1=TRUE,INDEX(Sheet2!$H$2:'Sheet2'!$H$45,MATCH(AX197,Sheet2!$G$2:'Sheet2'!$G$45,0)),0)))+IF($BC$1=TRUE,2,0)</f>
        <v>9</v>
      </c>
      <c r="W197" s="8">
        <f t="shared" si="194"/>
        <v>12.5</v>
      </c>
      <c r="X197" s="8">
        <f t="shared" si="195"/>
        <v>15.5</v>
      </c>
      <c r="Y197" s="26">
        <f t="shared" si="196"/>
        <v>18.5</v>
      </c>
      <c r="Z197" s="8">
        <f>AY197+IF($F197="범선",IF($BE$1=TRUE,INDEX(Sheet2!$H$2:'Sheet2'!$H$45,MATCH(AY197,Sheet2!$G$2:'Sheet2'!$G$45,0),0)),IF($BF$1=TRUE,INDEX(Sheet2!$I$2:'Sheet2'!$I$45,MATCH(AY197,Sheet2!$G$2:'Sheet2'!$G$45,0)),IF($BG$1=TRUE,INDEX(Sheet2!$H$2:'Sheet2'!$H$45,MATCH(AY197,Sheet2!$G$2:'Sheet2'!$G$45,0)),0)))+IF($BC$1=TRUE,2,0)</f>
        <v>13</v>
      </c>
      <c r="AA197" s="8">
        <f t="shared" si="197"/>
        <v>16.5</v>
      </c>
      <c r="AB197" s="8">
        <f t="shared" si="198"/>
        <v>19.5</v>
      </c>
      <c r="AC197" s="26">
        <f t="shared" si="199"/>
        <v>22.5</v>
      </c>
      <c r="AD197" s="8">
        <f>AZ197+IF($F197="범선",IF($BE$1=TRUE,INDEX(Sheet2!$H$2:'Sheet2'!$H$45,MATCH(AZ197,Sheet2!$G$2:'Sheet2'!$G$45,0),0)),IF($BF$1=TRUE,INDEX(Sheet2!$I$2:'Sheet2'!$I$45,MATCH(AZ197,Sheet2!$G$2:'Sheet2'!$G$45,0)),IF($BG$1=TRUE,INDEX(Sheet2!$H$2:'Sheet2'!$H$45,MATCH(AZ197,Sheet2!$G$2:'Sheet2'!$G$45,0)),0)))+IF($BC$1=TRUE,2,0)</f>
        <v>17</v>
      </c>
      <c r="AE197" s="8">
        <f t="shared" si="200"/>
        <v>20.5</v>
      </c>
      <c r="AF197" s="8">
        <f t="shared" si="201"/>
        <v>23.5</v>
      </c>
      <c r="AG197" s="26">
        <f t="shared" si="202"/>
        <v>26.5</v>
      </c>
      <c r="AH197" s="3"/>
      <c r="AI197" s="40">
        <v>279</v>
      </c>
      <c r="AJ197" s="40">
        <v>320</v>
      </c>
      <c r="AK197" s="40">
        <v>15</v>
      </c>
      <c r="AL197" s="40">
        <v>14</v>
      </c>
      <c r="AM197" s="40">
        <v>35</v>
      </c>
      <c r="AN197" s="40">
        <v>90</v>
      </c>
      <c r="AO197" s="40">
        <v>50</v>
      </c>
      <c r="AP197" s="40">
        <v>78</v>
      </c>
      <c r="AQ197" s="40">
        <v>332</v>
      </c>
      <c r="AR197" s="40">
        <v>3</v>
      </c>
      <c r="AS197" s="40">
        <f t="shared" si="203"/>
        <v>500</v>
      </c>
      <c r="AT197" s="40">
        <f t="shared" si="204"/>
        <v>375</v>
      </c>
      <c r="AU197" s="40">
        <f t="shared" si="205"/>
        <v>625</v>
      </c>
      <c r="AV197" s="6">
        <f t="shared" si="206"/>
        <v>3</v>
      </c>
      <c r="AW197" s="6">
        <f t="shared" si="207"/>
        <v>4</v>
      </c>
      <c r="AX197" s="6">
        <f t="shared" si="208"/>
        <v>7</v>
      </c>
      <c r="AY197" s="6">
        <f t="shared" si="209"/>
        <v>11</v>
      </c>
      <c r="AZ197" s="6">
        <f t="shared" si="210"/>
        <v>15</v>
      </c>
    </row>
    <row r="198" spans="1:52" s="6" customFormat="1" hidden="1">
      <c r="A198" s="35">
        <v>212</v>
      </c>
      <c r="B198" s="7"/>
      <c r="C198" s="23" t="s">
        <v>94</v>
      </c>
      <c r="D198" s="8" t="s">
        <v>43</v>
      </c>
      <c r="E198" s="8" t="s">
        <v>0</v>
      </c>
      <c r="F198" s="9" t="s">
        <v>69</v>
      </c>
      <c r="G198" s="26" t="s">
        <v>304</v>
      </c>
      <c r="H198" s="6">
        <f>ROUNDDOWN(AI198*1.05,0)+INDEX(Sheet2!$B$2:'Sheet2'!$B$5,MATCH(G198,Sheet2!$A$2:'Sheet2'!$A$5,0),0)+34*AR198-ROUNDUP(IF($BA$1=TRUE,AT198,AU198)/10,0)</f>
        <v>498</v>
      </c>
      <c r="I198" s="6">
        <f>ROUNDDOWN(AJ198*1.05,0)+INDEX(Sheet2!$B$2:'Sheet2'!$B$5,MATCH(G198,Sheet2!$A$2:'Sheet2'!$A$5,0),0)+34*AR198-ROUNDUP(IF($BA$1=TRUE,AT198,AU198)/10,0)</f>
        <v>540</v>
      </c>
      <c r="J198" s="45">
        <f t="shared" si="186"/>
        <v>1038</v>
      </c>
      <c r="K198" s="41">
        <f>AU198-ROUNDDOWN(AP198/2,0)-ROUNDDOWN(MAX(AO198*1.2,AN198*0.5),0)+INDEX(Sheet2!$C$2:'Sheet2'!$C$5,MATCH(G198,Sheet2!$A$2:'Sheet2'!$A$5,0),0)</f>
        <v>584</v>
      </c>
      <c r="L198" s="23">
        <f t="shared" si="187"/>
        <v>285</v>
      </c>
      <c r="N198" s="27">
        <f>AV198+IF($F198="범선",IF($BE$1=TRUE,INDEX(Sheet2!$H$2:'Sheet2'!$H$45,MATCH(AV198,Sheet2!$G$2:'Sheet2'!$G$45,0),0)),IF($BF$1=TRUE,INDEX(Sheet2!$I$2:'Sheet2'!$I$45,MATCH(AV198,Sheet2!$G$2:'Sheet2'!$G$45,0)),IF($BG$1=TRUE,INDEX(Sheet2!$H$2:'Sheet2'!$H$45,MATCH(AV198,Sheet2!$G$2:'Sheet2'!$G$45,0)),0)))+IF($BC$1=TRUE,2,0)</f>
        <v>4</v>
      </c>
      <c r="O198" s="8">
        <f t="shared" si="188"/>
        <v>7</v>
      </c>
      <c r="P198" s="8">
        <f t="shared" si="189"/>
        <v>10</v>
      </c>
      <c r="Q198" s="26">
        <f t="shared" si="190"/>
        <v>13</v>
      </c>
      <c r="R198" s="8">
        <f>AW198+IF($F198="범선",IF($BE$1=TRUE,INDEX(Sheet2!$H$2:'Sheet2'!$H$45,MATCH(AW198,Sheet2!$G$2:'Sheet2'!$G$45,0),0)),IF($BF$1=TRUE,INDEX(Sheet2!$I$2:'Sheet2'!$I$45,MATCH(AW198,Sheet2!$G$2:'Sheet2'!$G$45,0)),IF($BG$1=TRUE,INDEX(Sheet2!$H$2:'Sheet2'!$H$45,MATCH(AW198,Sheet2!$G$2:'Sheet2'!$G$45,0)),0)))+IF($BC$1=TRUE,2,0)</f>
        <v>5</v>
      </c>
      <c r="S198" s="8">
        <f t="shared" si="191"/>
        <v>8.5</v>
      </c>
      <c r="T198" s="8">
        <f t="shared" si="192"/>
        <v>11.5</v>
      </c>
      <c r="U198" s="26">
        <f t="shared" si="193"/>
        <v>14.5</v>
      </c>
      <c r="V198" s="8">
        <f>AX198+IF($F198="범선",IF($BE$1=TRUE,INDEX(Sheet2!$H$2:'Sheet2'!$H$45,MATCH(AX198,Sheet2!$G$2:'Sheet2'!$G$45,0),0)),IF($BF$1=TRUE,INDEX(Sheet2!$I$2:'Sheet2'!$I$45,MATCH(AX198,Sheet2!$G$2:'Sheet2'!$G$45,0)),IF($BG$1=TRUE,INDEX(Sheet2!$H$2:'Sheet2'!$H$45,MATCH(AX198,Sheet2!$G$2:'Sheet2'!$G$45,0)),0)))+IF($BC$1=TRUE,2,0)</f>
        <v>8</v>
      </c>
      <c r="W198" s="8">
        <f t="shared" si="194"/>
        <v>11.5</v>
      </c>
      <c r="X198" s="8">
        <f t="shared" si="195"/>
        <v>14.5</v>
      </c>
      <c r="Y198" s="26">
        <f t="shared" si="196"/>
        <v>17.5</v>
      </c>
      <c r="Z198" s="8">
        <f>AY198+IF($F198="범선",IF($BE$1=TRUE,INDEX(Sheet2!$H$2:'Sheet2'!$H$45,MATCH(AY198,Sheet2!$G$2:'Sheet2'!$G$45,0),0)),IF($BF$1=TRUE,INDEX(Sheet2!$I$2:'Sheet2'!$I$45,MATCH(AY198,Sheet2!$G$2:'Sheet2'!$G$45,0)),IF($BG$1=TRUE,INDEX(Sheet2!$H$2:'Sheet2'!$H$45,MATCH(AY198,Sheet2!$G$2:'Sheet2'!$G$45,0)),0)))+IF($BC$1=TRUE,2,0)</f>
        <v>12</v>
      </c>
      <c r="AA198" s="8">
        <f t="shared" si="197"/>
        <v>15.5</v>
      </c>
      <c r="AB198" s="8">
        <f t="shared" si="198"/>
        <v>18.5</v>
      </c>
      <c r="AC198" s="26">
        <f t="shared" si="199"/>
        <v>21.5</v>
      </c>
      <c r="AD198" s="8">
        <f>AZ198+IF($F198="범선",IF($BE$1=TRUE,INDEX(Sheet2!$H$2:'Sheet2'!$H$45,MATCH(AZ198,Sheet2!$G$2:'Sheet2'!$G$45,0),0)),IF($BF$1=TRUE,INDEX(Sheet2!$I$2:'Sheet2'!$I$45,MATCH(AZ198,Sheet2!$G$2:'Sheet2'!$G$45,0)),IF($BG$1=TRUE,INDEX(Sheet2!$H$2:'Sheet2'!$H$45,MATCH(AZ198,Sheet2!$G$2:'Sheet2'!$G$45,0)),0)))+IF($BC$1=TRUE,2,0)</f>
        <v>16</v>
      </c>
      <c r="AE198" s="8">
        <f t="shared" si="200"/>
        <v>19.5</v>
      </c>
      <c r="AF198" s="8">
        <f t="shared" si="201"/>
        <v>22.5</v>
      </c>
      <c r="AG198" s="26">
        <f t="shared" si="202"/>
        <v>25.5</v>
      </c>
      <c r="AH198" s="8"/>
      <c r="AI198" s="6">
        <v>280</v>
      </c>
      <c r="AJ198" s="6">
        <v>320</v>
      </c>
      <c r="AK198" s="6">
        <v>15</v>
      </c>
      <c r="AL198" s="6">
        <v>14</v>
      </c>
      <c r="AM198" s="6">
        <v>30</v>
      </c>
      <c r="AN198" s="6">
        <v>72</v>
      </c>
      <c r="AO198" s="6">
        <v>50</v>
      </c>
      <c r="AP198" s="6">
        <v>60</v>
      </c>
      <c r="AQ198" s="6">
        <v>368</v>
      </c>
      <c r="AR198" s="6">
        <v>3</v>
      </c>
      <c r="AS198" s="6">
        <f t="shared" si="203"/>
        <v>500</v>
      </c>
      <c r="AT198" s="6">
        <f t="shared" si="204"/>
        <v>375</v>
      </c>
      <c r="AU198" s="6">
        <f t="shared" si="205"/>
        <v>625</v>
      </c>
      <c r="AV198" s="6">
        <f t="shared" si="206"/>
        <v>2</v>
      </c>
      <c r="AW198" s="6">
        <f t="shared" si="207"/>
        <v>3</v>
      </c>
      <c r="AX198" s="6">
        <f t="shared" si="208"/>
        <v>6</v>
      </c>
      <c r="AY198" s="6">
        <f t="shared" si="209"/>
        <v>10</v>
      </c>
      <c r="AZ198" s="6">
        <f t="shared" si="210"/>
        <v>14</v>
      </c>
    </row>
    <row r="199" spans="1:52" s="6" customFormat="1" hidden="1">
      <c r="A199" s="35">
        <v>213</v>
      </c>
      <c r="B199" s="7" t="s">
        <v>50</v>
      </c>
      <c r="C199" s="23" t="s">
        <v>269</v>
      </c>
      <c r="D199" s="8" t="s">
        <v>1</v>
      </c>
      <c r="E199" s="8" t="s">
        <v>0</v>
      </c>
      <c r="F199" s="9" t="s">
        <v>69</v>
      </c>
      <c r="G199" s="26" t="s">
        <v>10</v>
      </c>
      <c r="H199" s="6">
        <f>ROUNDDOWN(AI199*1.05,0)+INDEX(Sheet2!$B$2:'Sheet2'!$B$5,MATCH(G199,Sheet2!$A$2:'Sheet2'!$A$5,0),0)+34*AR199-ROUNDUP(IF($BA$1=TRUE,AT199,AU199)/10,0)</f>
        <v>450</v>
      </c>
      <c r="I199" s="6">
        <f>ROUNDDOWN(AJ199*1.05,0)+INDEX(Sheet2!$B$2:'Sheet2'!$B$5,MATCH(G199,Sheet2!$A$2:'Sheet2'!$A$5,0),0)+34*AR199-ROUNDUP(IF($BA$1=TRUE,AT199,AU199)/10,0)</f>
        <v>555</v>
      </c>
      <c r="J199" s="45">
        <f t="shared" si="186"/>
        <v>1005</v>
      </c>
      <c r="K199" s="41">
        <f>AU199-ROUNDDOWN(AP199/2,0)-ROUNDDOWN(MAX(AO199*1.2,AN199*0.5),0)+INDEX(Sheet2!$C$2:'Sheet2'!$C$5,MATCH(G199,Sheet2!$A$2:'Sheet2'!$A$5,0),0)</f>
        <v>1092</v>
      </c>
      <c r="L199" s="23">
        <f t="shared" si="187"/>
        <v>608</v>
      </c>
      <c r="N199" s="27">
        <f>AV199+IF($F199="범선",IF($BE$1=TRUE,INDEX(Sheet2!$H$2:'Sheet2'!$H$45,MATCH(AV199,Sheet2!$G$2:'Sheet2'!$G$45,0),0)),IF($BF$1=TRUE,INDEX(Sheet2!$I$2:'Sheet2'!$I$45,MATCH(AV199,Sheet2!$G$2:'Sheet2'!$G$45,0)),IF($BG$1=TRUE,INDEX(Sheet2!$H$2:'Sheet2'!$H$45,MATCH(AV199,Sheet2!$G$2:'Sheet2'!$G$45,0)),0)))+IF($BC$1=TRUE,2,0)</f>
        <v>-3</v>
      </c>
      <c r="O199" s="8">
        <f t="shared" si="188"/>
        <v>0</v>
      </c>
      <c r="P199" s="8">
        <f t="shared" si="189"/>
        <v>3</v>
      </c>
      <c r="Q199" s="26">
        <f t="shared" si="190"/>
        <v>6</v>
      </c>
      <c r="R199" s="8">
        <f>AW199+IF($F199="범선",IF($BE$1=TRUE,INDEX(Sheet2!$H$2:'Sheet2'!$H$45,MATCH(AW199,Sheet2!$G$2:'Sheet2'!$G$45,0),0)),IF($BF$1=TRUE,INDEX(Sheet2!$I$2:'Sheet2'!$I$45,MATCH(AW199,Sheet2!$G$2:'Sheet2'!$G$45,0)),IF($BG$1=TRUE,INDEX(Sheet2!$H$2:'Sheet2'!$H$45,MATCH(AW199,Sheet2!$G$2:'Sheet2'!$G$45,0)),0)))+IF($BC$1=TRUE,2,0)</f>
        <v>-2</v>
      </c>
      <c r="S199" s="8">
        <f t="shared" si="191"/>
        <v>1.5</v>
      </c>
      <c r="T199" s="8">
        <f t="shared" si="192"/>
        <v>4.5</v>
      </c>
      <c r="U199" s="26">
        <f t="shared" si="193"/>
        <v>7.5</v>
      </c>
      <c r="V199" s="8">
        <f>AX199+IF($F199="범선",IF($BE$1=TRUE,INDEX(Sheet2!$H$2:'Sheet2'!$H$45,MATCH(AX199,Sheet2!$G$2:'Sheet2'!$G$45,0),0)),IF($BF$1=TRUE,INDEX(Sheet2!$I$2:'Sheet2'!$I$45,MATCH(AX199,Sheet2!$G$2:'Sheet2'!$G$45,0)),IF($BG$1=TRUE,INDEX(Sheet2!$H$2:'Sheet2'!$H$45,MATCH(AX199,Sheet2!$G$2:'Sheet2'!$G$45,0)),0)))+IF($BC$1=TRUE,2,0)</f>
        <v>2</v>
      </c>
      <c r="W199" s="8">
        <f t="shared" si="194"/>
        <v>5.5</v>
      </c>
      <c r="X199" s="8">
        <f t="shared" si="195"/>
        <v>8.5</v>
      </c>
      <c r="Y199" s="26">
        <f t="shared" si="196"/>
        <v>11.5</v>
      </c>
      <c r="Z199" s="8">
        <f>AY199+IF($F199="범선",IF($BE$1=TRUE,INDEX(Sheet2!$H$2:'Sheet2'!$H$45,MATCH(AY199,Sheet2!$G$2:'Sheet2'!$G$45,0),0)),IF($BF$1=TRUE,INDEX(Sheet2!$I$2:'Sheet2'!$I$45,MATCH(AY199,Sheet2!$G$2:'Sheet2'!$G$45,0)),IF($BG$1=TRUE,INDEX(Sheet2!$H$2:'Sheet2'!$H$45,MATCH(AY199,Sheet2!$G$2:'Sheet2'!$G$45,0)),0)))+IF($BC$1=TRUE,2,0)</f>
        <v>5</v>
      </c>
      <c r="AA199" s="8">
        <f t="shared" si="197"/>
        <v>8.5</v>
      </c>
      <c r="AB199" s="8">
        <f t="shared" si="198"/>
        <v>11.5</v>
      </c>
      <c r="AC199" s="26">
        <f t="shared" si="199"/>
        <v>14.5</v>
      </c>
      <c r="AD199" s="8">
        <f>AZ199+IF($F199="범선",IF($BE$1=TRUE,INDEX(Sheet2!$H$2:'Sheet2'!$H$45,MATCH(AZ199,Sheet2!$G$2:'Sheet2'!$G$45,0),0)),IF($BF$1=TRUE,INDEX(Sheet2!$I$2:'Sheet2'!$I$45,MATCH(AZ199,Sheet2!$G$2:'Sheet2'!$G$45,0)),IF($BG$1=TRUE,INDEX(Sheet2!$H$2:'Sheet2'!$H$45,MATCH(AZ199,Sheet2!$G$2:'Sheet2'!$G$45,0)),0)))+IF($BC$1=TRUE,2,0)</f>
        <v>9</v>
      </c>
      <c r="AE199" s="8">
        <f t="shared" si="200"/>
        <v>12.5</v>
      </c>
      <c r="AF199" s="8">
        <f t="shared" si="201"/>
        <v>15.5</v>
      </c>
      <c r="AG199" s="26">
        <f t="shared" si="202"/>
        <v>18.5</v>
      </c>
      <c r="AH199" s="8"/>
      <c r="AI199" s="6">
        <v>260</v>
      </c>
      <c r="AJ199" s="6">
        <v>360</v>
      </c>
      <c r="AK199" s="6">
        <v>9</v>
      </c>
      <c r="AL199" s="6">
        <v>10</v>
      </c>
      <c r="AM199" s="6">
        <v>12</v>
      </c>
      <c r="AN199" s="6">
        <v>55</v>
      </c>
      <c r="AO199" s="6">
        <v>25</v>
      </c>
      <c r="AP199" s="6">
        <v>20</v>
      </c>
      <c r="AQ199" s="6">
        <v>790</v>
      </c>
      <c r="AR199" s="6">
        <v>3</v>
      </c>
      <c r="AS199" s="6">
        <f t="shared" si="203"/>
        <v>865</v>
      </c>
      <c r="AT199" s="6">
        <f t="shared" si="204"/>
        <v>648</v>
      </c>
      <c r="AU199" s="6">
        <f t="shared" si="205"/>
        <v>1081</v>
      </c>
      <c r="AV199" s="6">
        <f t="shared" si="206"/>
        <v>-5</v>
      </c>
      <c r="AW199" s="6">
        <f t="shared" si="207"/>
        <v>-4</v>
      </c>
      <c r="AX199" s="6">
        <f t="shared" si="208"/>
        <v>0</v>
      </c>
      <c r="AY199" s="6">
        <f t="shared" si="209"/>
        <v>3</v>
      </c>
      <c r="AZ199" s="6">
        <f t="shared" si="210"/>
        <v>7</v>
      </c>
    </row>
    <row r="200" spans="1:52" s="6" customFormat="1" hidden="1">
      <c r="A200" s="35">
        <v>214</v>
      </c>
      <c r="B200" s="7" t="s">
        <v>250</v>
      </c>
      <c r="C200" s="23" t="s">
        <v>269</v>
      </c>
      <c r="D200" s="8" t="s">
        <v>1</v>
      </c>
      <c r="E200" s="8" t="s">
        <v>198</v>
      </c>
      <c r="F200" s="9" t="s">
        <v>69</v>
      </c>
      <c r="G200" s="26" t="s">
        <v>10</v>
      </c>
      <c r="H200" s="6">
        <f>ROUNDDOWN(AI200*1.05,0)+INDEX(Sheet2!$B$2:'Sheet2'!$B$5,MATCH(G200,Sheet2!$A$2:'Sheet2'!$A$5,0),0)+34*AR200-ROUNDUP(IF($BA$1=TRUE,AT200,AU200)/10,0)</f>
        <v>448</v>
      </c>
      <c r="I200" s="6">
        <f>ROUNDDOWN(AJ200*1.05,0)+INDEX(Sheet2!$B$2:'Sheet2'!$B$5,MATCH(G200,Sheet2!$A$2:'Sheet2'!$A$5,0),0)+34*AR200-ROUNDUP(IF($BA$1=TRUE,AT200,AU200)/10,0)</f>
        <v>553</v>
      </c>
      <c r="J200" s="45">
        <f t="shared" si="186"/>
        <v>1001</v>
      </c>
      <c r="K200" s="41">
        <f>AU200-ROUNDDOWN(AP200/2,0)-ROUNDDOWN(MAX(AO200*1.2,AN200*0.5),0)+INDEX(Sheet2!$C$2:'Sheet2'!$C$5,MATCH(G200,Sheet2!$A$2:'Sheet2'!$A$5,0),0)</f>
        <v>1117</v>
      </c>
      <c r="L200" s="23">
        <f t="shared" si="187"/>
        <v>623</v>
      </c>
      <c r="N200" s="27">
        <f>AV200+IF($F200="범선",IF($BE$1=TRUE,INDEX(Sheet2!$H$2:'Sheet2'!$H$45,MATCH(AV200,Sheet2!$G$2:'Sheet2'!$G$45,0),0)),IF($BF$1=TRUE,INDEX(Sheet2!$I$2:'Sheet2'!$I$45,MATCH(AV200,Sheet2!$G$2:'Sheet2'!$G$45,0)),IF($BG$1=TRUE,INDEX(Sheet2!$H$2:'Sheet2'!$H$45,MATCH(AV200,Sheet2!$G$2:'Sheet2'!$G$45,0)),0)))+IF($BC$1=TRUE,2,0)</f>
        <v>-3</v>
      </c>
      <c r="O200" s="8">
        <f t="shared" si="188"/>
        <v>0</v>
      </c>
      <c r="P200" s="8">
        <f t="shared" si="189"/>
        <v>3</v>
      </c>
      <c r="Q200" s="26">
        <f t="shared" si="190"/>
        <v>6</v>
      </c>
      <c r="R200" s="8">
        <f>AW200+IF($F200="범선",IF($BE$1=TRUE,INDEX(Sheet2!$H$2:'Sheet2'!$H$45,MATCH(AW200,Sheet2!$G$2:'Sheet2'!$G$45,0),0)),IF($BF$1=TRUE,INDEX(Sheet2!$I$2:'Sheet2'!$I$45,MATCH(AW200,Sheet2!$G$2:'Sheet2'!$G$45,0)),IF($BG$1=TRUE,INDEX(Sheet2!$H$2:'Sheet2'!$H$45,MATCH(AW200,Sheet2!$G$2:'Sheet2'!$G$45,0)),0)))+IF($BC$1=TRUE,2,0)</f>
        <v>-2</v>
      </c>
      <c r="S200" s="8">
        <f t="shared" si="191"/>
        <v>1.5</v>
      </c>
      <c r="T200" s="8">
        <f t="shared" si="192"/>
        <v>4.5</v>
      </c>
      <c r="U200" s="26">
        <f t="shared" si="193"/>
        <v>7.5</v>
      </c>
      <c r="V200" s="8">
        <f>AX200+IF($F200="범선",IF($BE$1=TRUE,INDEX(Sheet2!$H$2:'Sheet2'!$H$45,MATCH(AX200,Sheet2!$G$2:'Sheet2'!$G$45,0),0)),IF($BF$1=TRUE,INDEX(Sheet2!$I$2:'Sheet2'!$I$45,MATCH(AX200,Sheet2!$G$2:'Sheet2'!$G$45,0)),IF($BG$1=TRUE,INDEX(Sheet2!$H$2:'Sheet2'!$H$45,MATCH(AX200,Sheet2!$G$2:'Sheet2'!$G$45,0)),0)))+IF($BC$1=TRUE,2,0)</f>
        <v>2</v>
      </c>
      <c r="W200" s="8">
        <f t="shared" si="194"/>
        <v>5.5</v>
      </c>
      <c r="X200" s="8">
        <f t="shared" si="195"/>
        <v>8.5</v>
      </c>
      <c r="Y200" s="26">
        <f t="shared" si="196"/>
        <v>11.5</v>
      </c>
      <c r="Z200" s="8">
        <f>AY200+IF($F200="범선",IF($BE$1=TRUE,INDEX(Sheet2!$H$2:'Sheet2'!$H$45,MATCH(AY200,Sheet2!$G$2:'Sheet2'!$G$45,0),0)),IF($BF$1=TRUE,INDEX(Sheet2!$I$2:'Sheet2'!$I$45,MATCH(AY200,Sheet2!$G$2:'Sheet2'!$G$45,0)),IF($BG$1=TRUE,INDEX(Sheet2!$H$2:'Sheet2'!$H$45,MATCH(AY200,Sheet2!$G$2:'Sheet2'!$G$45,0)),0)))+IF($BC$1=TRUE,2,0)</f>
        <v>5</v>
      </c>
      <c r="AA200" s="8">
        <f t="shared" si="197"/>
        <v>8.5</v>
      </c>
      <c r="AB200" s="8">
        <f t="shared" si="198"/>
        <v>11.5</v>
      </c>
      <c r="AC200" s="26">
        <f t="shared" si="199"/>
        <v>14.5</v>
      </c>
      <c r="AD200" s="8">
        <f>AZ200+IF($F200="범선",IF($BE$1=TRUE,INDEX(Sheet2!$H$2:'Sheet2'!$H$45,MATCH(AZ200,Sheet2!$G$2:'Sheet2'!$G$45,0),0)),IF($BF$1=TRUE,INDEX(Sheet2!$I$2:'Sheet2'!$I$45,MATCH(AZ200,Sheet2!$G$2:'Sheet2'!$G$45,0)),IF($BG$1=TRUE,INDEX(Sheet2!$H$2:'Sheet2'!$H$45,MATCH(AZ200,Sheet2!$G$2:'Sheet2'!$G$45,0)),0)))+IF($BC$1=TRUE,2,0)</f>
        <v>9</v>
      </c>
      <c r="AE200" s="8">
        <f t="shared" si="200"/>
        <v>12.5</v>
      </c>
      <c r="AF200" s="8">
        <f t="shared" si="201"/>
        <v>15.5</v>
      </c>
      <c r="AG200" s="26">
        <f t="shared" si="202"/>
        <v>18.5</v>
      </c>
      <c r="AH200" s="8"/>
      <c r="AI200" s="6">
        <v>260</v>
      </c>
      <c r="AJ200" s="6">
        <v>360</v>
      </c>
      <c r="AK200" s="6">
        <v>10</v>
      </c>
      <c r="AL200" s="6">
        <v>10</v>
      </c>
      <c r="AM200" s="6">
        <v>12</v>
      </c>
      <c r="AN200" s="6">
        <v>55</v>
      </c>
      <c r="AO200" s="6">
        <v>25</v>
      </c>
      <c r="AP200" s="6">
        <v>20</v>
      </c>
      <c r="AQ200" s="6">
        <v>810</v>
      </c>
      <c r="AR200" s="6">
        <v>3</v>
      </c>
      <c r="AS200" s="6">
        <f t="shared" si="203"/>
        <v>885</v>
      </c>
      <c r="AT200" s="6">
        <f t="shared" si="204"/>
        <v>663</v>
      </c>
      <c r="AU200" s="6">
        <f t="shared" si="205"/>
        <v>1106</v>
      </c>
      <c r="AV200" s="6">
        <f t="shared" si="206"/>
        <v>-5</v>
      </c>
      <c r="AW200" s="6">
        <f t="shared" si="207"/>
        <v>-4</v>
      </c>
      <c r="AX200" s="6">
        <f t="shared" si="208"/>
        <v>0</v>
      </c>
      <c r="AY200" s="6">
        <f t="shared" si="209"/>
        <v>3</v>
      </c>
      <c r="AZ200" s="6">
        <f t="shared" si="210"/>
        <v>7</v>
      </c>
    </row>
    <row r="201" spans="1:52" s="6" customFormat="1" hidden="1">
      <c r="A201" s="35">
        <v>215</v>
      </c>
      <c r="B201" s="7" t="s">
        <v>270</v>
      </c>
      <c r="C201" s="23" t="s">
        <v>269</v>
      </c>
      <c r="D201" s="8" t="s">
        <v>1</v>
      </c>
      <c r="E201" s="8" t="s">
        <v>199</v>
      </c>
      <c r="F201" s="9" t="s">
        <v>69</v>
      </c>
      <c r="G201" s="26" t="s">
        <v>10</v>
      </c>
      <c r="H201" s="6">
        <f>ROUNDDOWN(AI201*1.05,0)+INDEX(Sheet2!$B$2:'Sheet2'!$B$5,MATCH(G201,Sheet2!$A$2:'Sheet2'!$A$5,0),0)+34*AR201-ROUNDUP(IF($BA$1=TRUE,AT201,AU201)/10,0)</f>
        <v>438</v>
      </c>
      <c r="I201" s="6">
        <f>ROUNDDOWN(AJ201*1.05,0)+INDEX(Sheet2!$B$2:'Sheet2'!$B$5,MATCH(G201,Sheet2!$A$2:'Sheet2'!$A$5,0),0)+34*AR201-ROUNDUP(IF($BA$1=TRUE,AT201,AU201)/10,0)</f>
        <v>543</v>
      </c>
      <c r="J201" s="45">
        <f t="shared" si="186"/>
        <v>981</v>
      </c>
      <c r="K201" s="41">
        <f>AU201-ROUNDDOWN(AP201/2,0)-ROUNDDOWN(MAX(AO201*1.2,AN201*0.5),0)+INDEX(Sheet2!$C$2:'Sheet2'!$C$5,MATCH(G201,Sheet2!$A$2:'Sheet2'!$A$5,0),0)</f>
        <v>1109</v>
      </c>
      <c r="L201" s="23">
        <f t="shared" si="187"/>
        <v>618</v>
      </c>
      <c r="N201" s="27">
        <f>AV201+IF($F201="범선",IF($BE$1=TRUE,INDEX(Sheet2!$H$2:'Sheet2'!$H$45,MATCH(AV201,Sheet2!$G$2:'Sheet2'!$G$45,0),0)),IF($BF$1=TRUE,INDEX(Sheet2!$I$2:'Sheet2'!$I$45,MATCH(AV201,Sheet2!$G$2:'Sheet2'!$G$45,0)),IF($BG$1=TRUE,INDEX(Sheet2!$H$2:'Sheet2'!$H$45,MATCH(AV201,Sheet2!$G$2:'Sheet2'!$G$45,0)),0)))+IF($BC$1=TRUE,2,0)</f>
        <v>-3</v>
      </c>
      <c r="O201" s="8">
        <f t="shared" si="188"/>
        <v>0</v>
      </c>
      <c r="P201" s="8">
        <f t="shared" si="189"/>
        <v>3</v>
      </c>
      <c r="Q201" s="26">
        <f t="shared" si="190"/>
        <v>6</v>
      </c>
      <c r="R201" s="8">
        <f>AW201+IF($F201="범선",IF($BE$1=TRUE,INDEX(Sheet2!$H$2:'Sheet2'!$H$45,MATCH(AW201,Sheet2!$G$2:'Sheet2'!$G$45,0),0)),IF($BF$1=TRUE,INDEX(Sheet2!$I$2:'Sheet2'!$I$45,MATCH(AW201,Sheet2!$G$2:'Sheet2'!$G$45,0)),IF($BG$1=TRUE,INDEX(Sheet2!$H$2:'Sheet2'!$H$45,MATCH(AW201,Sheet2!$G$2:'Sheet2'!$G$45,0)),0)))+IF($BC$1=TRUE,2,0)</f>
        <v>-2</v>
      </c>
      <c r="S201" s="8">
        <f t="shared" si="191"/>
        <v>1.5</v>
      </c>
      <c r="T201" s="8">
        <f t="shared" si="192"/>
        <v>4.5</v>
      </c>
      <c r="U201" s="26">
        <f t="shared" si="193"/>
        <v>7.5</v>
      </c>
      <c r="V201" s="8">
        <f>AX201+IF($F201="범선",IF($BE$1=TRUE,INDEX(Sheet2!$H$2:'Sheet2'!$H$45,MATCH(AX201,Sheet2!$G$2:'Sheet2'!$G$45,0),0)),IF($BF$1=TRUE,INDEX(Sheet2!$I$2:'Sheet2'!$I$45,MATCH(AX201,Sheet2!$G$2:'Sheet2'!$G$45,0)),IF($BG$1=TRUE,INDEX(Sheet2!$H$2:'Sheet2'!$H$45,MATCH(AX201,Sheet2!$G$2:'Sheet2'!$G$45,0)),0)))+IF($BC$1=TRUE,2,0)</f>
        <v>2</v>
      </c>
      <c r="W201" s="8">
        <f t="shared" si="194"/>
        <v>5.5</v>
      </c>
      <c r="X201" s="8">
        <f t="shared" si="195"/>
        <v>8.5</v>
      </c>
      <c r="Y201" s="26">
        <f t="shared" si="196"/>
        <v>11.5</v>
      </c>
      <c r="Z201" s="8">
        <f>AY201+IF($F201="범선",IF($BE$1=TRUE,INDEX(Sheet2!$H$2:'Sheet2'!$H$45,MATCH(AY201,Sheet2!$G$2:'Sheet2'!$G$45,0),0)),IF($BF$1=TRUE,INDEX(Sheet2!$I$2:'Sheet2'!$I$45,MATCH(AY201,Sheet2!$G$2:'Sheet2'!$G$45,0)),IF($BG$1=TRUE,INDEX(Sheet2!$H$2:'Sheet2'!$H$45,MATCH(AY201,Sheet2!$G$2:'Sheet2'!$G$45,0)),0)))+IF($BC$1=TRUE,2,0)</f>
        <v>5</v>
      </c>
      <c r="AA201" s="8">
        <f t="shared" si="197"/>
        <v>8.5</v>
      </c>
      <c r="AB201" s="8">
        <f t="shared" si="198"/>
        <v>11.5</v>
      </c>
      <c r="AC201" s="26">
        <f t="shared" si="199"/>
        <v>14.5</v>
      </c>
      <c r="AD201" s="8">
        <f>AZ201+IF($F201="범선",IF($BE$1=TRUE,INDEX(Sheet2!$H$2:'Sheet2'!$H$45,MATCH(AZ201,Sheet2!$G$2:'Sheet2'!$G$45,0),0)),IF($BF$1=TRUE,INDEX(Sheet2!$I$2:'Sheet2'!$I$45,MATCH(AZ201,Sheet2!$G$2:'Sheet2'!$G$45,0)),IF($BG$1=TRUE,INDEX(Sheet2!$H$2:'Sheet2'!$H$45,MATCH(AZ201,Sheet2!$G$2:'Sheet2'!$G$45,0)),0)))+IF($BC$1=TRUE,2,0)</f>
        <v>9</v>
      </c>
      <c r="AE201" s="8">
        <f t="shared" si="200"/>
        <v>12.5</v>
      </c>
      <c r="AF201" s="8">
        <f t="shared" si="201"/>
        <v>15.5</v>
      </c>
      <c r="AG201" s="26">
        <f t="shared" si="202"/>
        <v>18.5</v>
      </c>
      <c r="AH201" s="8"/>
      <c r="AI201" s="6">
        <v>250</v>
      </c>
      <c r="AJ201" s="6">
        <v>350</v>
      </c>
      <c r="AK201" s="6">
        <v>8</v>
      </c>
      <c r="AL201" s="6">
        <v>8</v>
      </c>
      <c r="AM201" s="6">
        <v>12</v>
      </c>
      <c r="AN201" s="6">
        <v>55</v>
      </c>
      <c r="AO201" s="6">
        <v>27</v>
      </c>
      <c r="AP201" s="6">
        <v>20</v>
      </c>
      <c r="AQ201" s="6">
        <v>805</v>
      </c>
      <c r="AR201" s="6">
        <v>3</v>
      </c>
      <c r="AS201" s="6">
        <f t="shared" si="203"/>
        <v>880</v>
      </c>
      <c r="AT201" s="6">
        <f t="shared" si="204"/>
        <v>660</v>
      </c>
      <c r="AU201" s="6">
        <f t="shared" si="205"/>
        <v>1100</v>
      </c>
      <c r="AV201" s="6">
        <f t="shared" si="206"/>
        <v>-5</v>
      </c>
      <c r="AW201" s="6">
        <f t="shared" si="207"/>
        <v>-4</v>
      </c>
      <c r="AX201" s="6">
        <f t="shared" si="208"/>
        <v>0</v>
      </c>
      <c r="AY201" s="6">
        <f t="shared" si="209"/>
        <v>3</v>
      </c>
      <c r="AZ201" s="6">
        <f t="shared" si="210"/>
        <v>7</v>
      </c>
    </row>
    <row r="202" spans="1:52" s="6" customFormat="1" hidden="1">
      <c r="A202" s="35">
        <v>216</v>
      </c>
      <c r="B202" s="7"/>
      <c r="C202" s="23" t="s">
        <v>269</v>
      </c>
      <c r="D202" s="8" t="s">
        <v>43</v>
      </c>
      <c r="E202" s="8" t="s">
        <v>0</v>
      </c>
      <c r="F202" s="9" t="s">
        <v>69</v>
      </c>
      <c r="G202" s="26" t="s">
        <v>10</v>
      </c>
      <c r="H202" s="6">
        <f>ROUNDDOWN(AI202*1.05,0)+INDEX(Sheet2!$B$2:'Sheet2'!$B$5,MATCH(G202,Sheet2!$A$2:'Sheet2'!$A$5,0),0)+34*AR202-ROUNDUP(IF($BA$1=TRUE,AT202,AU202)/10,0)</f>
        <v>435</v>
      </c>
      <c r="I202" s="6">
        <f>ROUNDDOWN(AJ202*1.05,0)+INDEX(Sheet2!$B$2:'Sheet2'!$B$5,MATCH(G202,Sheet2!$A$2:'Sheet2'!$A$5,0),0)+34*AR202-ROUNDUP(IF($BA$1=TRUE,AT202,AU202)/10,0)</f>
        <v>540</v>
      </c>
      <c r="J202" s="45">
        <f t="shared" si="186"/>
        <v>975</v>
      </c>
      <c r="K202" s="41">
        <f>AU202-ROUNDDOWN(AP202/2,0)-ROUNDDOWN(MAX(AO202*1.2,AN202*0.5),0)+INDEX(Sheet2!$C$2:'Sheet2'!$C$5,MATCH(G202,Sheet2!$A$2:'Sheet2'!$A$5,0),0)</f>
        <v>1065</v>
      </c>
      <c r="L202" s="23">
        <f t="shared" si="187"/>
        <v>591</v>
      </c>
      <c r="N202" s="27">
        <f>AV202+IF($F202="범선",IF($BE$1=TRUE,INDEX(Sheet2!$H$2:'Sheet2'!$H$45,MATCH(AV202,Sheet2!$G$2:'Sheet2'!$G$45,0),0)),IF($BF$1=TRUE,INDEX(Sheet2!$I$2:'Sheet2'!$I$45,MATCH(AV202,Sheet2!$G$2:'Sheet2'!$G$45,0)),IF($BG$1=TRUE,INDEX(Sheet2!$H$2:'Sheet2'!$H$45,MATCH(AV202,Sheet2!$G$2:'Sheet2'!$G$45,0)),0)))+IF($BC$1=TRUE,2,0)</f>
        <v>-3</v>
      </c>
      <c r="O202" s="8">
        <f t="shared" si="188"/>
        <v>0</v>
      </c>
      <c r="P202" s="8">
        <f t="shared" si="189"/>
        <v>3</v>
      </c>
      <c r="Q202" s="26">
        <f t="shared" si="190"/>
        <v>6</v>
      </c>
      <c r="R202" s="8">
        <f>AW202+IF($F202="범선",IF($BE$1=TRUE,INDEX(Sheet2!$H$2:'Sheet2'!$H$45,MATCH(AW202,Sheet2!$G$2:'Sheet2'!$G$45,0),0)),IF($BF$1=TRUE,INDEX(Sheet2!$I$2:'Sheet2'!$I$45,MATCH(AW202,Sheet2!$G$2:'Sheet2'!$G$45,0)),IF($BG$1=TRUE,INDEX(Sheet2!$H$2:'Sheet2'!$H$45,MATCH(AW202,Sheet2!$G$2:'Sheet2'!$G$45,0)),0)))+IF($BC$1=TRUE,2,0)</f>
        <v>-2</v>
      </c>
      <c r="S202" s="8">
        <f t="shared" si="191"/>
        <v>1.5</v>
      </c>
      <c r="T202" s="8">
        <f t="shared" si="192"/>
        <v>4.5</v>
      </c>
      <c r="U202" s="26">
        <f t="shared" si="193"/>
        <v>7.5</v>
      </c>
      <c r="V202" s="8">
        <f>AX202+IF($F202="범선",IF($BE$1=TRUE,INDEX(Sheet2!$H$2:'Sheet2'!$H$45,MATCH(AX202,Sheet2!$G$2:'Sheet2'!$G$45,0),0)),IF($BF$1=TRUE,INDEX(Sheet2!$I$2:'Sheet2'!$I$45,MATCH(AX202,Sheet2!$G$2:'Sheet2'!$G$45,0)),IF($BG$1=TRUE,INDEX(Sheet2!$H$2:'Sheet2'!$H$45,MATCH(AX202,Sheet2!$G$2:'Sheet2'!$G$45,0)),0)))+IF($BC$1=TRUE,2,0)</f>
        <v>2</v>
      </c>
      <c r="W202" s="8">
        <f t="shared" si="194"/>
        <v>5.5</v>
      </c>
      <c r="X202" s="8">
        <f t="shared" si="195"/>
        <v>8.5</v>
      </c>
      <c r="Y202" s="26">
        <f t="shared" si="196"/>
        <v>11.5</v>
      </c>
      <c r="Z202" s="8">
        <f>AY202+IF($F202="범선",IF($BE$1=TRUE,INDEX(Sheet2!$H$2:'Sheet2'!$H$45,MATCH(AY202,Sheet2!$G$2:'Sheet2'!$G$45,0),0)),IF($BF$1=TRUE,INDEX(Sheet2!$I$2:'Sheet2'!$I$45,MATCH(AY202,Sheet2!$G$2:'Sheet2'!$G$45,0)),IF($BG$1=TRUE,INDEX(Sheet2!$H$2:'Sheet2'!$H$45,MATCH(AY202,Sheet2!$G$2:'Sheet2'!$G$45,0)),0)))+IF($BC$1=TRUE,2,0)</f>
        <v>5</v>
      </c>
      <c r="AA202" s="8">
        <f t="shared" si="197"/>
        <v>8.5</v>
      </c>
      <c r="AB202" s="8">
        <f t="shared" si="198"/>
        <v>11.5</v>
      </c>
      <c r="AC202" s="26">
        <f t="shared" si="199"/>
        <v>14.5</v>
      </c>
      <c r="AD202" s="8">
        <f>AZ202+IF($F202="범선",IF($BE$1=TRUE,INDEX(Sheet2!$H$2:'Sheet2'!$H$45,MATCH(AZ202,Sheet2!$G$2:'Sheet2'!$G$45,0),0)),IF($BF$1=TRUE,INDEX(Sheet2!$I$2:'Sheet2'!$I$45,MATCH(AZ202,Sheet2!$G$2:'Sheet2'!$G$45,0)),IF($BG$1=TRUE,INDEX(Sheet2!$H$2:'Sheet2'!$H$45,MATCH(AZ202,Sheet2!$G$2:'Sheet2'!$G$45,0)),0)))+IF($BC$1=TRUE,2,0)</f>
        <v>9</v>
      </c>
      <c r="AE202" s="8">
        <f t="shared" si="200"/>
        <v>12.5</v>
      </c>
      <c r="AF202" s="8">
        <f t="shared" si="201"/>
        <v>15.5</v>
      </c>
      <c r="AG202" s="26">
        <f t="shared" si="202"/>
        <v>18.5</v>
      </c>
      <c r="AH202" s="8"/>
      <c r="AI202" s="6">
        <v>245</v>
      </c>
      <c r="AJ202" s="6">
        <v>345</v>
      </c>
      <c r="AK202" s="6">
        <v>8</v>
      </c>
      <c r="AL202" s="6">
        <v>8</v>
      </c>
      <c r="AM202" s="6">
        <v>12</v>
      </c>
      <c r="AN202" s="6">
        <v>55</v>
      </c>
      <c r="AO202" s="6">
        <v>27</v>
      </c>
      <c r="AP202" s="6">
        <v>20</v>
      </c>
      <c r="AQ202" s="6">
        <v>770</v>
      </c>
      <c r="AR202" s="6">
        <v>3</v>
      </c>
      <c r="AS202" s="6">
        <f t="shared" si="203"/>
        <v>845</v>
      </c>
      <c r="AT202" s="6">
        <f t="shared" si="204"/>
        <v>633</v>
      </c>
      <c r="AU202" s="6">
        <f t="shared" si="205"/>
        <v>1056</v>
      </c>
      <c r="AV202" s="6">
        <f t="shared" si="206"/>
        <v>-5</v>
      </c>
      <c r="AW202" s="6">
        <f t="shared" si="207"/>
        <v>-4</v>
      </c>
      <c r="AX202" s="6">
        <f t="shared" si="208"/>
        <v>0</v>
      </c>
      <c r="AY202" s="6">
        <f t="shared" si="209"/>
        <v>3</v>
      </c>
      <c r="AZ202" s="6">
        <f t="shared" si="210"/>
        <v>7</v>
      </c>
    </row>
    <row r="203" spans="1:52" s="6" customFormat="1" hidden="1">
      <c r="A203" s="35">
        <v>217</v>
      </c>
      <c r="B203" s="7" t="s">
        <v>170</v>
      </c>
      <c r="C203" s="23" t="s">
        <v>167</v>
      </c>
      <c r="D203" s="8" t="s">
        <v>1</v>
      </c>
      <c r="E203" s="8" t="s">
        <v>0</v>
      </c>
      <c r="F203" s="8" t="s">
        <v>153</v>
      </c>
      <c r="G203" s="26" t="s">
        <v>10</v>
      </c>
      <c r="H203" s="6">
        <f>ROUNDDOWN(AI203*1.05,0)+INDEX(Sheet2!$B$2:'Sheet2'!$B$5,MATCH(G203,Sheet2!$A$2:'Sheet2'!$A$5,0),0)+34*AR203-ROUNDUP(IF($BA$1=TRUE,AT203,AU203)/10,0)</f>
        <v>409</v>
      </c>
      <c r="I203" s="6">
        <f>ROUNDDOWN(AJ203*1.05,0)+INDEX(Sheet2!$B$2:'Sheet2'!$B$5,MATCH(G203,Sheet2!$A$2:'Sheet2'!$A$5,0),0)+34*AR203-ROUNDUP(IF($BA$1=TRUE,AT203,AU203)/10,0)</f>
        <v>451</v>
      </c>
      <c r="J203" s="45">
        <f t="shared" si="186"/>
        <v>860</v>
      </c>
      <c r="K203" s="41">
        <f>AU203-ROUNDDOWN(AP203/2,0)-ROUNDDOWN(MAX(AO203*1.2,AN203*0.5),0)+INDEX(Sheet2!$C$2:'Sheet2'!$C$5,MATCH(G203,Sheet2!$A$2:'Sheet2'!$A$5,0),0)</f>
        <v>1384</v>
      </c>
      <c r="L203" s="23">
        <f t="shared" si="187"/>
        <v>766</v>
      </c>
      <c r="N203" s="27">
        <f>AV203+IF($F203="범선",IF($BE$1=TRUE,INDEX(Sheet2!$H$2:'Sheet2'!$H$45,MATCH(AV203,Sheet2!$G$2:'Sheet2'!$G$45,0),0)),IF($BF$1=TRUE,INDEX(Sheet2!$I$2:'Sheet2'!$I$45,MATCH(AV203,Sheet2!$G$2:'Sheet2'!$G$45,0)),IF($BG$1=TRUE,INDEX(Sheet2!$H$2:'Sheet2'!$H$45,MATCH(AV203,Sheet2!$G$2:'Sheet2'!$G$45,0)),0)))+IF($BC$1=TRUE,2,0)</f>
        <v>2</v>
      </c>
      <c r="O203" s="8">
        <f t="shared" si="188"/>
        <v>5</v>
      </c>
      <c r="P203" s="8">
        <f t="shared" si="189"/>
        <v>8</v>
      </c>
      <c r="Q203" s="26">
        <f t="shared" si="190"/>
        <v>11</v>
      </c>
      <c r="R203" s="8">
        <f>AW203+IF($F203="범선",IF($BE$1=TRUE,INDEX(Sheet2!$H$2:'Sheet2'!$H$45,MATCH(AW203,Sheet2!$G$2:'Sheet2'!$G$45,0),0)),IF($BF$1=TRUE,INDEX(Sheet2!$I$2:'Sheet2'!$I$45,MATCH(AW203,Sheet2!$G$2:'Sheet2'!$G$45,0)),IF($BG$1=TRUE,INDEX(Sheet2!$H$2:'Sheet2'!$H$45,MATCH(AW203,Sheet2!$G$2:'Sheet2'!$G$45,0)),0)))+IF($BC$1=TRUE,2,0)</f>
        <v>3</v>
      </c>
      <c r="S203" s="8">
        <f t="shared" si="191"/>
        <v>6.5</v>
      </c>
      <c r="T203" s="8">
        <f t="shared" si="192"/>
        <v>9.5</v>
      </c>
      <c r="U203" s="26">
        <f t="shared" si="193"/>
        <v>12.5</v>
      </c>
      <c r="V203" s="8">
        <f>AX203+IF($F203="범선",IF($BE$1=TRUE,INDEX(Sheet2!$H$2:'Sheet2'!$H$45,MATCH(AX203,Sheet2!$G$2:'Sheet2'!$G$45,0),0)),IF($BF$1=TRUE,INDEX(Sheet2!$I$2:'Sheet2'!$I$45,MATCH(AX203,Sheet2!$G$2:'Sheet2'!$G$45,0)),IF($BG$1=TRUE,INDEX(Sheet2!$H$2:'Sheet2'!$H$45,MATCH(AX203,Sheet2!$G$2:'Sheet2'!$G$45,0)),0)))+IF($BC$1=TRUE,2,0)</f>
        <v>6</v>
      </c>
      <c r="W203" s="8">
        <f t="shared" si="194"/>
        <v>9.5</v>
      </c>
      <c r="X203" s="8">
        <f t="shared" si="195"/>
        <v>12.5</v>
      </c>
      <c r="Y203" s="26">
        <f t="shared" si="196"/>
        <v>15.5</v>
      </c>
      <c r="Z203" s="8">
        <f>AY203+IF($F203="범선",IF($BE$1=TRUE,INDEX(Sheet2!$H$2:'Sheet2'!$H$45,MATCH(AY203,Sheet2!$G$2:'Sheet2'!$G$45,0),0)),IF($BF$1=TRUE,INDEX(Sheet2!$I$2:'Sheet2'!$I$45,MATCH(AY203,Sheet2!$G$2:'Sheet2'!$G$45,0)),IF($BG$1=TRUE,INDEX(Sheet2!$H$2:'Sheet2'!$H$45,MATCH(AY203,Sheet2!$G$2:'Sheet2'!$G$45,0)),0)))+IF($BC$1=TRUE,2,0)</f>
        <v>10</v>
      </c>
      <c r="AA203" s="8">
        <f t="shared" si="197"/>
        <v>13.5</v>
      </c>
      <c r="AB203" s="8">
        <f t="shared" si="198"/>
        <v>16.5</v>
      </c>
      <c r="AC203" s="26">
        <f t="shared" si="199"/>
        <v>19.5</v>
      </c>
      <c r="AD203" s="8">
        <f>AZ203+IF($F203="범선",IF($BE$1=TRUE,INDEX(Sheet2!$H$2:'Sheet2'!$H$45,MATCH(AZ203,Sheet2!$G$2:'Sheet2'!$G$45,0),0)),IF($BF$1=TRUE,INDEX(Sheet2!$I$2:'Sheet2'!$I$45,MATCH(AZ203,Sheet2!$G$2:'Sheet2'!$G$45,0)),IF($BG$1=TRUE,INDEX(Sheet2!$H$2:'Sheet2'!$H$45,MATCH(AZ203,Sheet2!$G$2:'Sheet2'!$G$45,0)),0)))+IF($BC$1=TRUE,2,0)</f>
        <v>14</v>
      </c>
      <c r="AE203" s="8">
        <f t="shared" si="200"/>
        <v>17.5</v>
      </c>
      <c r="AF203" s="8">
        <f t="shared" si="201"/>
        <v>20.5</v>
      </c>
      <c r="AG203" s="26">
        <f t="shared" si="202"/>
        <v>23.5</v>
      </c>
      <c r="AH203" s="8"/>
      <c r="AI203" s="6">
        <v>240</v>
      </c>
      <c r="AJ203" s="6">
        <v>280</v>
      </c>
      <c r="AK203" s="6">
        <v>10</v>
      </c>
      <c r="AL203" s="6">
        <v>12</v>
      </c>
      <c r="AM203" s="6">
        <v>45</v>
      </c>
      <c r="AN203" s="6">
        <v>100</v>
      </c>
      <c r="AO203" s="6">
        <v>45</v>
      </c>
      <c r="AP203" s="6">
        <v>58</v>
      </c>
      <c r="AQ203" s="6">
        <v>975</v>
      </c>
      <c r="AR203" s="6">
        <v>3</v>
      </c>
      <c r="AS203" s="6">
        <f t="shared" si="203"/>
        <v>1133</v>
      </c>
      <c r="AT203" s="6">
        <f t="shared" si="204"/>
        <v>849</v>
      </c>
      <c r="AU203" s="6">
        <f t="shared" si="205"/>
        <v>1416</v>
      </c>
      <c r="AV203" s="6">
        <f t="shared" si="206"/>
        <v>0</v>
      </c>
      <c r="AW203" s="6">
        <f t="shared" si="207"/>
        <v>1</v>
      </c>
      <c r="AX203" s="6">
        <f t="shared" si="208"/>
        <v>4</v>
      </c>
      <c r="AY203" s="6">
        <f t="shared" si="209"/>
        <v>8</v>
      </c>
      <c r="AZ203" s="6">
        <f t="shared" si="210"/>
        <v>12</v>
      </c>
    </row>
    <row r="204" spans="1:52" s="6" customFormat="1" hidden="1">
      <c r="A204" s="35">
        <v>218</v>
      </c>
      <c r="B204" s="7" t="s">
        <v>169</v>
      </c>
      <c r="C204" s="23" t="s">
        <v>167</v>
      </c>
      <c r="D204" s="8" t="s">
        <v>1</v>
      </c>
      <c r="E204" s="8" t="s">
        <v>0</v>
      </c>
      <c r="F204" s="9" t="s">
        <v>69</v>
      </c>
      <c r="G204" s="26" t="s">
        <v>10</v>
      </c>
      <c r="H204" s="6">
        <f>ROUNDDOWN(AI204*1.05,0)+INDEX(Sheet2!$B$2:'Sheet2'!$B$5,MATCH(G204,Sheet2!$A$2:'Sheet2'!$A$5,0),0)+34*AR204-ROUNDUP(IF($BA$1=TRUE,AT204,AU204)/10,0)</f>
        <v>421</v>
      </c>
      <c r="I204" s="6">
        <f>ROUNDDOWN(AJ204*1.05,0)+INDEX(Sheet2!$B$2:'Sheet2'!$B$5,MATCH(G204,Sheet2!$A$2:'Sheet2'!$A$5,0),0)+34*AR204-ROUNDUP(IF($BA$1=TRUE,AT204,AU204)/10,0)</f>
        <v>463</v>
      </c>
      <c r="J204" s="45">
        <f t="shared" si="186"/>
        <v>884</v>
      </c>
      <c r="K204" s="41">
        <f>AU204-ROUNDDOWN(AP204/2,0)-ROUNDDOWN(MAX(AO204*1.2,AN204*0.5),0)+INDEX(Sheet2!$C$2:'Sheet2'!$C$5,MATCH(G204,Sheet2!$A$2:'Sheet2'!$A$5,0),0)</f>
        <v>1352</v>
      </c>
      <c r="L204" s="23">
        <f t="shared" si="187"/>
        <v>751</v>
      </c>
      <c r="N204" s="27">
        <f>AV204+IF($F204="범선",IF($BE$1=TRUE,INDEX(Sheet2!$H$2:'Sheet2'!$H$45,MATCH(AV204,Sheet2!$G$2:'Sheet2'!$G$45,0),0)),IF($BF$1=TRUE,INDEX(Sheet2!$I$2:'Sheet2'!$I$45,MATCH(AV204,Sheet2!$G$2:'Sheet2'!$G$45,0)),IF($BG$1=TRUE,INDEX(Sheet2!$H$2:'Sheet2'!$H$45,MATCH(AV204,Sheet2!$G$2:'Sheet2'!$G$45,0)),0)))+IF($BC$1=TRUE,2,0)</f>
        <v>1</v>
      </c>
      <c r="O204" s="8">
        <f t="shared" si="188"/>
        <v>4</v>
      </c>
      <c r="P204" s="8">
        <f t="shared" si="189"/>
        <v>7</v>
      </c>
      <c r="Q204" s="26">
        <f t="shared" si="190"/>
        <v>10</v>
      </c>
      <c r="R204" s="8">
        <f>AW204+IF($F204="범선",IF($BE$1=TRUE,INDEX(Sheet2!$H$2:'Sheet2'!$H$45,MATCH(AW204,Sheet2!$G$2:'Sheet2'!$G$45,0),0)),IF($BF$1=TRUE,INDEX(Sheet2!$I$2:'Sheet2'!$I$45,MATCH(AW204,Sheet2!$G$2:'Sheet2'!$G$45,0)),IF($BG$1=TRUE,INDEX(Sheet2!$H$2:'Sheet2'!$H$45,MATCH(AW204,Sheet2!$G$2:'Sheet2'!$G$45,0)),0)))+IF($BC$1=TRUE,2,0)</f>
        <v>2</v>
      </c>
      <c r="S204" s="8">
        <f t="shared" si="191"/>
        <v>5.5</v>
      </c>
      <c r="T204" s="8">
        <f t="shared" si="192"/>
        <v>8.5</v>
      </c>
      <c r="U204" s="26">
        <f t="shared" si="193"/>
        <v>11.5</v>
      </c>
      <c r="V204" s="8">
        <f>AX204+IF($F204="범선",IF($BE$1=TRUE,INDEX(Sheet2!$H$2:'Sheet2'!$H$45,MATCH(AX204,Sheet2!$G$2:'Sheet2'!$G$45,0),0)),IF($BF$1=TRUE,INDEX(Sheet2!$I$2:'Sheet2'!$I$45,MATCH(AX204,Sheet2!$G$2:'Sheet2'!$G$45,0)),IF($BG$1=TRUE,INDEX(Sheet2!$H$2:'Sheet2'!$H$45,MATCH(AX204,Sheet2!$G$2:'Sheet2'!$G$45,0)),0)))+IF($BC$1=TRUE,2,0)</f>
        <v>5</v>
      </c>
      <c r="W204" s="8">
        <f t="shared" si="194"/>
        <v>8.5</v>
      </c>
      <c r="X204" s="8">
        <f t="shared" si="195"/>
        <v>11.5</v>
      </c>
      <c r="Y204" s="26">
        <f t="shared" si="196"/>
        <v>14.5</v>
      </c>
      <c r="Z204" s="8">
        <f>AY204+IF($F204="범선",IF($BE$1=TRUE,INDEX(Sheet2!$H$2:'Sheet2'!$H$45,MATCH(AY204,Sheet2!$G$2:'Sheet2'!$G$45,0),0)),IF($BF$1=TRUE,INDEX(Sheet2!$I$2:'Sheet2'!$I$45,MATCH(AY204,Sheet2!$G$2:'Sheet2'!$G$45,0)),IF($BG$1=TRUE,INDEX(Sheet2!$H$2:'Sheet2'!$H$45,MATCH(AY204,Sheet2!$G$2:'Sheet2'!$G$45,0)),0)))+IF($BC$1=TRUE,2,0)</f>
        <v>9</v>
      </c>
      <c r="AA204" s="8">
        <f t="shared" si="197"/>
        <v>12.5</v>
      </c>
      <c r="AB204" s="8">
        <f t="shared" si="198"/>
        <v>15.5</v>
      </c>
      <c r="AC204" s="26">
        <f t="shared" si="199"/>
        <v>18.5</v>
      </c>
      <c r="AD204" s="8">
        <f>AZ204+IF($F204="범선",IF($BE$1=TRUE,INDEX(Sheet2!$H$2:'Sheet2'!$H$45,MATCH(AZ204,Sheet2!$G$2:'Sheet2'!$G$45,0),0)),IF($BF$1=TRUE,INDEX(Sheet2!$I$2:'Sheet2'!$I$45,MATCH(AZ204,Sheet2!$G$2:'Sheet2'!$G$45,0)),IF($BG$1=TRUE,INDEX(Sheet2!$H$2:'Sheet2'!$H$45,MATCH(AZ204,Sheet2!$G$2:'Sheet2'!$G$45,0)),0)))+IF($BC$1=TRUE,2,0)</f>
        <v>13</v>
      </c>
      <c r="AE204" s="8">
        <f t="shared" si="200"/>
        <v>16.5</v>
      </c>
      <c r="AF204" s="8">
        <f t="shared" si="201"/>
        <v>19.5</v>
      </c>
      <c r="AG204" s="26">
        <f t="shared" si="202"/>
        <v>22.5</v>
      </c>
      <c r="AH204" s="8"/>
      <c r="AI204" s="6">
        <v>250</v>
      </c>
      <c r="AJ204" s="6">
        <v>290</v>
      </c>
      <c r="AK204" s="6">
        <v>12</v>
      </c>
      <c r="AL204" s="6">
        <v>14</v>
      </c>
      <c r="AM204" s="6">
        <v>40</v>
      </c>
      <c r="AN204" s="6">
        <v>85</v>
      </c>
      <c r="AO204" s="6">
        <v>45</v>
      </c>
      <c r="AP204" s="6">
        <v>40</v>
      </c>
      <c r="AQ204" s="6">
        <v>975</v>
      </c>
      <c r="AR204" s="6">
        <v>3</v>
      </c>
      <c r="AS204" s="6">
        <f t="shared" si="203"/>
        <v>1100</v>
      </c>
      <c r="AT204" s="6">
        <f t="shared" si="204"/>
        <v>825</v>
      </c>
      <c r="AU204" s="6">
        <f t="shared" si="205"/>
        <v>1375</v>
      </c>
      <c r="AV204" s="6">
        <f t="shared" si="206"/>
        <v>-1</v>
      </c>
      <c r="AW204" s="6">
        <f t="shared" si="207"/>
        <v>0</v>
      </c>
      <c r="AX204" s="6">
        <f t="shared" si="208"/>
        <v>3</v>
      </c>
      <c r="AY204" s="6">
        <f t="shared" si="209"/>
        <v>7</v>
      </c>
      <c r="AZ204" s="6">
        <f t="shared" si="210"/>
        <v>11</v>
      </c>
    </row>
    <row r="205" spans="1:52" s="6" customFormat="1" hidden="1">
      <c r="A205" s="35">
        <v>219</v>
      </c>
      <c r="B205" s="7"/>
      <c r="C205" s="23" t="s">
        <v>167</v>
      </c>
      <c r="D205" s="8" t="s">
        <v>43</v>
      </c>
      <c r="E205" s="8" t="s">
        <v>0</v>
      </c>
      <c r="F205" s="9" t="s">
        <v>69</v>
      </c>
      <c r="G205" s="26" t="s">
        <v>10</v>
      </c>
      <c r="H205" s="6">
        <f>ROUNDDOWN(AI205*1.05,0)+INDEX(Sheet2!$B$2:'Sheet2'!$B$5,MATCH(G205,Sheet2!$A$2:'Sheet2'!$A$5,0),0)+34*AR205-ROUNDUP(IF($BA$1=TRUE,AT205,AU205)/10,0)</f>
        <v>411</v>
      </c>
      <c r="I205" s="6">
        <f>ROUNDDOWN(AJ205*1.05,0)+INDEX(Sheet2!$B$2:'Sheet2'!$B$5,MATCH(G205,Sheet2!$A$2:'Sheet2'!$A$5,0),0)+34*AR205-ROUNDUP(IF($BA$1=TRUE,AT205,AU205)/10,0)</f>
        <v>453</v>
      </c>
      <c r="J205" s="45">
        <f t="shared" si="186"/>
        <v>864</v>
      </c>
      <c r="K205" s="41">
        <f>AU205-ROUNDDOWN(AP205/2,0)-ROUNDDOWN(MAX(AO205*1.2,AN205*0.5),0)+INDEX(Sheet2!$C$2:'Sheet2'!$C$5,MATCH(G205,Sheet2!$A$2:'Sheet2'!$A$5,0),0)</f>
        <v>1352</v>
      </c>
      <c r="L205" s="23">
        <f t="shared" si="187"/>
        <v>751</v>
      </c>
      <c r="N205" s="27">
        <f>AV205+IF($F205="범선",IF($BE$1=TRUE,INDEX(Sheet2!$H$2:'Sheet2'!$H$45,MATCH(AV205,Sheet2!$G$2:'Sheet2'!$G$45,0),0)),IF($BF$1=TRUE,INDEX(Sheet2!$I$2:'Sheet2'!$I$45,MATCH(AV205,Sheet2!$G$2:'Sheet2'!$G$45,0)),IF($BG$1=TRUE,INDEX(Sheet2!$H$2:'Sheet2'!$H$45,MATCH(AV205,Sheet2!$G$2:'Sheet2'!$G$45,0)),0)))+IF($BC$1=TRUE,2,0)</f>
        <v>1</v>
      </c>
      <c r="O205" s="8">
        <f t="shared" si="188"/>
        <v>4</v>
      </c>
      <c r="P205" s="8">
        <f t="shared" si="189"/>
        <v>7</v>
      </c>
      <c r="Q205" s="26">
        <f t="shared" si="190"/>
        <v>10</v>
      </c>
      <c r="R205" s="8">
        <f>AW205+IF($F205="범선",IF($BE$1=TRUE,INDEX(Sheet2!$H$2:'Sheet2'!$H$45,MATCH(AW205,Sheet2!$G$2:'Sheet2'!$G$45,0),0)),IF($BF$1=TRUE,INDEX(Sheet2!$I$2:'Sheet2'!$I$45,MATCH(AW205,Sheet2!$G$2:'Sheet2'!$G$45,0)),IF($BG$1=TRUE,INDEX(Sheet2!$H$2:'Sheet2'!$H$45,MATCH(AW205,Sheet2!$G$2:'Sheet2'!$G$45,0)),0)))+IF($BC$1=TRUE,2,0)</f>
        <v>2</v>
      </c>
      <c r="S205" s="8">
        <f t="shared" si="191"/>
        <v>5.5</v>
      </c>
      <c r="T205" s="8">
        <f t="shared" si="192"/>
        <v>8.5</v>
      </c>
      <c r="U205" s="26">
        <f t="shared" si="193"/>
        <v>11.5</v>
      </c>
      <c r="V205" s="8">
        <f>AX205+IF($F205="범선",IF($BE$1=TRUE,INDEX(Sheet2!$H$2:'Sheet2'!$H$45,MATCH(AX205,Sheet2!$G$2:'Sheet2'!$G$45,0),0)),IF($BF$1=TRUE,INDEX(Sheet2!$I$2:'Sheet2'!$I$45,MATCH(AX205,Sheet2!$G$2:'Sheet2'!$G$45,0)),IF($BG$1=TRUE,INDEX(Sheet2!$H$2:'Sheet2'!$H$45,MATCH(AX205,Sheet2!$G$2:'Sheet2'!$G$45,0)),0)))+IF($BC$1=TRUE,2,0)</f>
        <v>5</v>
      </c>
      <c r="W205" s="8">
        <f t="shared" si="194"/>
        <v>8.5</v>
      </c>
      <c r="X205" s="8">
        <f t="shared" si="195"/>
        <v>11.5</v>
      </c>
      <c r="Y205" s="26">
        <f t="shared" si="196"/>
        <v>14.5</v>
      </c>
      <c r="Z205" s="8">
        <f>AY205+IF($F205="범선",IF($BE$1=TRUE,INDEX(Sheet2!$H$2:'Sheet2'!$H$45,MATCH(AY205,Sheet2!$G$2:'Sheet2'!$G$45,0),0)),IF($BF$1=TRUE,INDEX(Sheet2!$I$2:'Sheet2'!$I$45,MATCH(AY205,Sheet2!$G$2:'Sheet2'!$G$45,0)),IF($BG$1=TRUE,INDEX(Sheet2!$H$2:'Sheet2'!$H$45,MATCH(AY205,Sheet2!$G$2:'Sheet2'!$G$45,0)),0)))+IF($BC$1=TRUE,2,0)</f>
        <v>9</v>
      </c>
      <c r="AA205" s="8">
        <f t="shared" si="197"/>
        <v>12.5</v>
      </c>
      <c r="AB205" s="8">
        <f t="shared" si="198"/>
        <v>15.5</v>
      </c>
      <c r="AC205" s="26">
        <f t="shared" si="199"/>
        <v>18.5</v>
      </c>
      <c r="AD205" s="8">
        <f>AZ205+IF($F205="범선",IF($BE$1=TRUE,INDEX(Sheet2!$H$2:'Sheet2'!$H$45,MATCH(AZ205,Sheet2!$G$2:'Sheet2'!$G$45,0),0)),IF($BF$1=TRUE,INDEX(Sheet2!$I$2:'Sheet2'!$I$45,MATCH(AZ205,Sheet2!$G$2:'Sheet2'!$G$45,0)),IF($BG$1=TRUE,INDEX(Sheet2!$H$2:'Sheet2'!$H$45,MATCH(AZ205,Sheet2!$G$2:'Sheet2'!$G$45,0)),0)))+IF($BC$1=TRUE,2,0)</f>
        <v>13</v>
      </c>
      <c r="AE205" s="8">
        <f t="shared" si="200"/>
        <v>16.5</v>
      </c>
      <c r="AF205" s="8">
        <f t="shared" si="201"/>
        <v>19.5</v>
      </c>
      <c r="AG205" s="26">
        <f t="shared" si="202"/>
        <v>22.5</v>
      </c>
      <c r="AH205" s="8"/>
      <c r="AI205" s="6">
        <v>240</v>
      </c>
      <c r="AJ205" s="6">
        <v>280</v>
      </c>
      <c r="AK205" s="6">
        <v>10</v>
      </c>
      <c r="AL205" s="6">
        <v>12</v>
      </c>
      <c r="AM205" s="6">
        <v>40</v>
      </c>
      <c r="AN205" s="6">
        <v>85</v>
      </c>
      <c r="AO205" s="6">
        <v>45</v>
      </c>
      <c r="AP205" s="6">
        <v>40</v>
      </c>
      <c r="AQ205" s="6">
        <v>975</v>
      </c>
      <c r="AR205" s="6">
        <v>3</v>
      </c>
      <c r="AS205" s="6">
        <f t="shared" si="203"/>
        <v>1100</v>
      </c>
      <c r="AT205" s="6">
        <f t="shared" si="204"/>
        <v>825</v>
      </c>
      <c r="AU205" s="6">
        <f t="shared" si="205"/>
        <v>1375</v>
      </c>
      <c r="AV205" s="6">
        <f t="shared" si="206"/>
        <v>-1</v>
      </c>
      <c r="AW205" s="6">
        <f t="shared" si="207"/>
        <v>0</v>
      </c>
      <c r="AX205" s="6">
        <f t="shared" si="208"/>
        <v>3</v>
      </c>
      <c r="AY205" s="6">
        <f t="shared" si="209"/>
        <v>7</v>
      </c>
      <c r="AZ205" s="6">
        <f t="shared" si="210"/>
        <v>11</v>
      </c>
    </row>
    <row r="206" spans="1:52" s="6" customFormat="1" hidden="1">
      <c r="A206" s="35">
        <v>220</v>
      </c>
      <c r="B206" s="7" t="s">
        <v>168</v>
      </c>
      <c r="C206" s="23" t="s">
        <v>167</v>
      </c>
      <c r="D206" s="8" t="s">
        <v>1</v>
      </c>
      <c r="E206" s="8" t="s">
        <v>93</v>
      </c>
      <c r="F206" s="9" t="s">
        <v>69</v>
      </c>
      <c r="G206" s="26" t="s">
        <v>10</v>
      </c>
      <c r="H206" s="6">
        <f>ROUNDDOWN(AI206*1.05,0)+INDEX(Sheet2!$B$2:'Sheet2'!$B$5,MATCH(G206,Sheet2!$A$2:'Sheet2'!$A$5,0),0)+34*AR206-ROUNDUP(IF($BA$1=TRUE,AT206,AU206)/10,0)</f>
        <v>407</v>
      </c>
      <c r="I206" s="6">
        <f>ROUNDDOWN(AJ206*1.05,0)+INDEX(Sheet2!$B$2:'Sheet2'!$B$5,MATCH(G206,Sheet2!$A$2:'Sheet2'!$A$5,0),0)+34*AR206-ROUNDUP(IF($BA$1=TRUE,AT206,AU206)/10,0)</f>
        <v>449</v>
      </c>
      <c r="J206" s="45">
        <f t="shared" si="186"/>
        <v>856</v>
      </c>
      <c r="K206" s="41">
        <f>AU206-ROUNDDOWN(AP206/2,0)-ROUNDDOWN(MAX(AO206*1.2,AN206*0.5),0)+INDEX(Sheet2!$C$2:'Sheet2'!$C$5,MATCH(G206,Sheet2!$A$2:'Sheet2'!$A$5,0),0)</f>
        <v>1414</v>
      </c>
      <c r="L206" s="23">
        <f t="shared" si="187"/>
        <v>788</v>
      </c>
      <c r="N206" s="27">
        <f>AV206+IF($F206="범선",IF($BE$1=TRUE,INDEX(Sheet2!$H$2:'Sheet2'!$H$45,MATCH(AV206,Sheet2!$G$2:'Sheet2'!$G$45,0),0)),IF($BF$1=TRUE,INDEX(Sheet2!$I$2:'Sheet2'!$I$45,MATCH(AV206,Sheet2!$G$2:'Sheet2'!$G$45,0)),IF($BG$1=TRUE,INDEX(Sheet2!$H$2:'Sheet2'!$H$45,MATCH(AV206,Sheet2!$G$2:'Sheet2'!$G$45,0)),0)))+IF($BC$1=TRUE,2,0)</f>
        <v>1</v>
      </c>
      <c r="O206" s="8">
        <f t="shared" si="188"/>
        <v>4</v>
      </c>
      <c r="P206" s="8">
        <f t="shared" si="189"/>
        <v>7</v>
      </c>
      <c r="Q206" s="26">
        <f t="shared" si="190"/>
        <v>10</v>
      </c>
      <c r="R206" s="8">
        <f>AW206+IF($F206="범선",IF($BE$1=TRUE,INDEX(Sheet2!$H$2:'Sheet2'!$H$45,MATCH(AW206,Sheet2!$G$2:'Sheet2'!$G$45,0),0)),IF($BF$1=TRUE,INDEX(Sheet2!$I$2:'Sheet2'!$I$45,MATCH(AW206,Sheet2!$G$2:'Sheet2'!$G$45,0)),IF($BG$1=TRUE,INDEX(Sheet2!$H$2:'Sheet2'!$H$45,MATCH(AW206,Sheet2!$G$2:'Sheet2'!$G$45,0)),0)))+IF($BC$1=TRUE,2,0)</f>
        <v>2</v>
      </c>
      <c r="S206" s="8">
        <f t="shared" si="191"/>
        <v>5.5</v>
      </c>
      <c r="T206" s="8">
        <f t="shared" si="192"/>
        <v>8.5</v>
      </c>
      <c r="U206" s="26">
        <f t="shared" si="193"/>
        <v>11.5</v>
      </c>
      <c r="V206" s="8">
        <f>AX206+IF($F206="범선",IF($BE$1=TRUE,INDEX(Sheet2!$H$2:'Sheet2'!$H$45,MATCH(AX206,Sheet2!$G$2:'Sheet2'!$G$45,0),0)),IF($BF$1=TRUE,INDEX(Sheet2!$I$2:'Sheet2'!$I$45,MATCH(AX206,Sheet2!$G$2:'Sheet2'!$G$45,0)),IF($BG$1=TRUE,INDEX(Sheet2!$H$2:'Sheet2'!$H$45,MATCH(AX206,Sheet2!$G$2:'Sheet2'!$G$45,0)),0)))+IF($BC$1=TRUE,2,0)</f>
        <v>5</v>
      </c>
      <c r="W206" s="8">
        <f t="shared" si="194"/>
        <v>8.5</v>
      </c>
      <c r="X206" s="8">
        <f t="shared" si="195"/>
        <v>11.5</v>
      </c>
      <c r="Y206" s="26">
        <f t="shared" si="196"/>
        <v>14.5</v>
      </c>
      <c r="Z206" s="8">
        <f>AY206+IF($F206="범선",IF($BE$1=TRUE,INDEX(Sheet2!$H$2:'Sheet2'!$H$45,MATCH(AY206,Sheet2!$G$2:'Sheet2'!$G$45,0),0)),IF($BF$1=TRUE,INDEX(Sheet2!$I$2:'Sheet2'!$I$45,MATCH(AY206,Sheet2!$G$2:'Sheet2'!$G$45,0)),IF($BG$1=TRUE,INDEX(Sheet2!$H$2:'Sheet2'!$H$45,MATCH(AY206,Sheet2!$G$2:'Sheet2'!$G$45,0)),0)))+IF($BC$1=TRUE,2,0)</f>
        <v>9</v>
      </c>
      <c r="AA206" s="8">
        <f t="shared" si="197"/>
        <v>12.5</v>
      </c>
      <c r="AB206" s="8">
        <f t="shared" si="198"/>
        <v>15.5</v>
      </c>
      <c r="AC206" s="26">
        <f t="shared" si="199"/>
        <v>18.5</v>
      </c>
      <c r="AD206" s="8">
        <f>AZ206+IF($F206="범선",IF($BE$1=TRUE,INDEX(Sheet2!$H$2:'Sheet2'!$H$45,MATCH(AZ206,Sheet2!$G$2:'Sheet2'!$G$45,0),0)),IF($BF$1=TRUE,INDEX(Sheet2!$I$2:'Sheet2'!$I$45,MATCH(AZ206,Sheet2!$G$2:'Sheet2'!$G$45,0)),IF($BG$1=TRUE,INDEX(Sheet2!$H$2:'Sheet2'!$H$45,MATCH(AZ206,Sheet2!$G$2:'Sheet2'!$G$45,0)),0)))+IF($BC$1=TRUE,2,0)</f>
        <v>13</v>
      </c>
      <c r="AE206" s="8">
        <f t="shared" si="200"/>
        <v>16.5</v>
      </c>
      <c r="AF206" s="8">
        <f t="shared" si="201"/>
        <v>19.5</v>
      </c>
      <c r="AG206" s="26">
        <f t="shared" si="202"/>
        <v>22.5</v>
      </c>
      <c r="AH206" s="8"/>
      <c r="AI206" s="6">
        <v>240</v>
      </c>
      <c r="AJ206" s="6">
        <v>280</v>
      </c>
      <c r="AK206" s="6">
        <v>10</v>
      </c>
      <c r="AL206" s="6">
        <v>12</v>
      </c>
      <c r="AM206" s="6">
        <v>40</v>
      </c>
      <c r="AN206" s="6">
        <v>85</v>
      </c>
      <c r="AO206" s="6">
        <v>45</v>
      </c>
      <c r="AP206" s="6">
        <v>40</v>
      </c>
      <c r="AQ206" s="6">
        <v>1025</v>
      </c>
      <c r="AR206" s="6">
        <v>3</v>
      </c>
      <c r="AS206" s="6">
        <f t="shared" si="203"/>
        <v>1150</v>
      </c>
      <c r="AT206" s="6">
        <f t="shared" si="204"/>
        <v>862</v>
      </c>
      <c r="AU206" s="6">
        <f t="shared" si="205"/>
        <v>1437</v>
      </c>
      <c r="AV206" s="6">
        <f t="shared" si="206"/>
        <v>-1</v>
      </c>
      <c r="AW206" s="6">
        <f t="shared" si="207"/>
        <v>0</v>
      </c>
      <c r="AX206" s="6">
        <f t="shared" si="208"/>
        <v>3</v>
      </c>
      <c r="AY206" s="6">
        <f t="shared" si="209"/>
        <v>7</v>
      </c>
      <c r="AZ206" s="6">
        <f t="shared" si="210"/>
        <v>11</v>
      </c>
    </row>
    <row r="207" spans="1:52" s="6" customFormat="1" hidden="1">
      <c r="A207" s="35">
        <v>221</v>
      </c>
      <c r="B207" s="7"/>
      <c r="C207" s="23" t="s">
        <v>204</v>
      </c>
      <c r="D207" s="8" t="s">
        <v>1</v>
      </c>
      <c r="E207" s="8" t="s">
        <v>87</v>
      </c>
      <c r="F207" s="9" t="s">
        <v>69</v>
      </c>
      <c r="G207" s="26" t="s">
        <v>10</v>
      </c>
      <c r="H207" s="6">
        <f>ROUNDDOWN(AI207*1.05,0)+INDEX(Sheet2!$B$2:'Sheet2'!$B$5,MATCH(G207,Sheet2!$A$2:'Sheet2'!$A$5,0),0)+34*AR207-ROUNDUP(IF($BA$1=TRUE,AT207,AU207)/10,0)</f>
        <v>446</v>
      </c>
      <c r="I207" s="6">
        <f>ROUNDDOWN(AJ207*1.05,0)+INDEX(Sheet2!$B$2:'Sheet2'!$B$5,MATCH(G207,Sheet2!$A$2:'Sheet2'!$A$5,0),0)+34*AR207-ROUNDUP(IF($BA$1=TRUE,AT207,AU207)/10,0)</f>
        <v>572</v>
      </c>
      <c r="J207" s="45">
        <f t="shared" si="186"/>
        <v>1018</v>
      </c>
      <c r="K207" s="41">
        <f>AU207-ROUNDDOWN(AP207/2,0)-ROUNDDOWN(MAX(AO207*1.2,AN207*0.5),0)+INDEX(Sheet2!$C$2:'Sheet2'!$C$5,MATCH(G207,Sheet2!$A$2:'Sheet2'!$A$5,0),0)</f>
        <v>878</v>
      </c>
      <c r="L207" s="23">
        <f t="shared" si="187"/>
        <v>477</v>
      </c>
      <c r="N207" s="27">
        <f>AV207+IF($F207="범선",IF($BE$1=TRUE,INDEX(Sheet2!$H$2:'Sheet2'!$H$45,MATCH(AV207,Sheet2!$G$2:'Sheet2'!$G$45,0),0)),IF($BF$1=TRUE,INDEX(Sheet2!$I$2:'Sheet2'!$I$45,MATCH(AV207,Sheet2!$G$2:'Sheet2'!$G$45,0)),IF($BG$1=TRUE,INDEX(Sheet2!$H$2:'Sheet2'!$H$45,MATCH(AV207,Sheet2!$G$2:'Sheet2'!$G$45,0)),0)))+IF($BC$1=TRUE,2,0)</f>
        <v>-1</v>
      </c>
      <c r="O207" s="8">
        <f t="shared" si="188"/>
        <v>2</v>
      </c>
      <c r="P207" s="8">
        <f t="shared" si="189"/>
        <v>5</v>
      </c>
      <c r="Q207" s="26">
        <f t="shared" si="190"/>
        <v>8</v>
      </c>
      <c r="R207" s="8">
        <f>AW207+IF($F207="범선",IF($BE$1=TRUE,INDEX(Sheet2!$H$2:'Sheet2'!$H$45,MATCH(AW207,Sheet2!$G$2:'Sheet2'!$G$45,0),0)),IF($BF$1=TRUE,INDEX(Sheet2!$I$2:'Sheet2'!$I$45,MATCH(AW207,Sheet2!$G$2:'Sheet2'!$G$45,0)),IF($BG$1=TRUE,INDEX(Sheet2!$H$2:'Sheet2'!$H$45,MATCH(AW207,Sheet2!$G$2:'Sheet2'!$G$45,0)),0)))+IF($BC$1=TRUE,2,0)</f>
        <v>0</v>
      </c>
      <c r="S207" s="8">
        <f t="shared" si="191"/>
        <v>3.5</v>
      </c>
      <c r="T207" s="8">
        <f t="shared" si="192"/>
        <v>6.5</v>
      </c>
      <c r="U207" s="26">
        <f t="shared" si="193"/>
        <v>9.5</v>
      </c>
      <c r="V207" s="8">
        <f>AX207+IF($F207="범선",IF($BE$1=TRUE,INDEX(Sheet2!$H$2:'Sheet2'!$H$45,MATCH(AX207,Sheet2!$G$2:'Sheet2'!$G$45,0),0)),IF($BF$1=TRUE,INDEX(Sheet2!$I$2:'Sheet2'!$I$45,MATCH(AX207,Sheet2!$G$2:'Sheet2'!$G$45,0)),IF($BG$1=TRUE,INDEX(Sheet2!$H$2:'Sheet2'!$H$45,MATCH(AX207,Sheet2!$G$2:'Sheet2'!$G$45,0)),0)))+IF($BC$1=TRUE,2,0)</f>
        <v>4</v>
      </c>
      <c r="W207" s="8">
        <f t="shared" si="194"/>
        <v>7.5</v>
      </c>
      <c r="X207" s="8">
        <f t="shared" si="195"/>
        <v>10.5</v>
      </c>
      <c r="Y207" s="26">
        <f t="shared" si="196"/>
        <v>13.5</v>
      </c>
      <c r="Z207" s="8">
        <f>AY207+IF($F207="범선",IF($BE$1=TRUE,INDEX(Sheet2!$H$2:'Sheet2'!$H$45,MATCH(AY207,Sheet2!$G$2:'Sheet2'!$G$45,0),0)),IF($BF$1=TRUE,INDEX(Sheet2!$I$2:'Sheet2'!$I$45,MATCH(AY207,Sheet2!$G$2:'Sheet2'!$G$45,0)),IF($BG$1=TRUE,INDEX(Sheet2!$H$2:'Sheet2'!$H$45,MATCH(AY207,Sheet2!$G$2:'Sheet2'!$G$45,0)),0)))+IF($BC$1=TRUE,2,0)</f>
        <v>8</v>
      </c>
      <c r="AA207" s="8">
        <f t="shared" si="197"/>
        <v>11.5</v>
      </c>
      <c r="AB207" s="8">
        <f t="shared" si="198"/>
        <v>14.5</v>
      </c>
      <c r="AC207" s="26">
        <f t="shared" si="199"/>
        <v>17.5</v>
      </c>
      <c r="AD207" s="8">
        <f>AZ207+IF($F207="범선",IF($BE$1=TRUE,INDEX(Sheet2!$H$2:'Sheet2'!$H$45,MATCH(AZ207,Sheet2!$G$2:'Sheet2'!$G$45,0),0)),IF($BF$1=TRUE,INDEX(Sheet2!$I$2:'Sheet2'!$I$45,MATCH(AZ207,Sheet2!$G$2:'Sheet2'!$G$45,0)),IF($BG$1=TRUE,INDEX(Sheet2!$H$2:'Sheet2'!$H$45,MATCH(AZ207,Sheet2!$G$2:'Sheet2'!$G$45,0)),0)))+IF($BC$1=TRUE,2,0)</f>
        <v>11</v>
      </c>
      <c r="AE207" s="8">
        <f t="shared" si="200"/>
        <v>14.5</v>
      </c>
      <c r="AF207" s="8">
        <f t="shared" si="201"/>
        <v>17.5</v>
      </c>
      <c r="AG207" s="26">
        <f t="shared" si="202"/>
        <v>20.5</v>
      </c>
      <c r="AH207" s="8"/>
      <c r="AI207" s="6">
        <v>245</v>
      </c>
      <c r="AJ207" s="6">
        <v>365</v>
      </c>
      <c r="AK207" s="6">
        <v>10</v>
      </c>
      <c r="AL207" s="6">
        <v>12</v>
      </c>
      <c r="AM207" s="6">
        <v>18</v>
      </c>
      <c r="AN207" s="6">
        <v>65</v>
      </c>
      <c r="AO207" s="6">
        <v>30</v>
      </c>
      <c r="AP207" s="6">
        <v>25</v>
      </c>
      <c r="AQ207" s="6">
        <v>610</v>
      </c>
      <c r="AR207" s="6">
        <v>3</v>
      </c>
      <c r="AS207" s="6">
        <f t="shared" si="203"/>
        <v>700</v>
      </c>
      <c r="AT207" s="6">
        <f t="shared" si="204"/>
        <v>525</v>
      </c>
      <c r="AU207" s="6">
        <f t="shared" si="205"/>
        <v>875</v>
      </c>
      <c r="AV207" s="6">
        <f t="shared" si="206"/>
        <v>-3</v>
      </c>
      <c r="AW207" s="6">
        <f t="shared" si="207"/>
        <v>-2</v>
      </c>
      <c r="AX207" s="6">
        <f t="shared" si="208"/>
        <v>2</v>
      </c>
      <c r="AY207" s="6">
        <f t="shared" si="209"/>
        <v>6</v>
      </c>
      <c r="AZ207" s="6">
        <f t="shared" si="210"/>
        <v>9</v>
      </c>
    </row>
    <row r="208" spans="1:52" s="6" customFormat="1" hidden="1">
      <c r="A208" s="35">
        <v>222</v>
      </c>
      <c r="B208" s="7" t="s">
        <v>141</v>
      </c>
      <c r="C208" s="23" t="s">
        <v>140</v>
      </c>
      <c r="D208" s="8" t="s">
        <v>1</v>
      </c>
      <c r="E208" s="8" t="s">
        <v>0</v>
      </c>
      <c r="F208" s="9" t="s">
        <v>69</v>
      </c>
      <c r="G208" s="26" t="s">
        <v>8</v>
      </c>
      <c r="H208" s="6">
        <f>ROUNDDOWN(AI208*1.05,0)+INDEX(Sheet2!$B$2:'Sheet2'!$B$5,MATCH(G208,Sheet2!$A$2:'Sheet2'!$A$5,0),0)+34*AR208-ROUNDUP(IF($BA$1=TRUE,AT208,AU208)/10,0)</f>
        <v>481</v>
      </c>
      <c r="I208" s="6">
        <f>ROUNDDOWN(AJ208*1.05,0)+INDEX(Sheet2!$B$2:'Sheet2'!$B$5,MATCH(G208,Sheet2!$A$2:'Sheet2'!$A$5,0),0)+34*AR208-ROUNDUP(IF($BA$1=TRUE,AT208,AU208)/10,0)</f>
        <v>601</v>
      </c>
      <c r="J208" s="45">
        <f t="shared" si="186"/>
        <v>1082</v>
      </c>
      <c r="K208" s="41">
        <f>AU208-ROUNDDOWN(AP208/2,0)-ROUNDDOWN(MAX(AO208*1.2,AN208*0.5),0)+INDEX(Sheet2!$C$2:'Sheet2'!$C$5,MATCH(G208,Sheet2!$A$2:'Sheet2'!$A$5,0),0)</f>
        <v>694</v>
      </c>
      <c r="L208" s="23">
        <f t="shared" si="187"/>
        <v>355</v>
      </c>
      <c r="N208" s="27">
        <f>AV208+IF($F208="범선",IF($BE$1=TRUE,INDEX(Sheet2!$H$2:'Sheet2'!$H$45,MATCH(AV208,Sheet2!$G$2:'Sheet2'!$G$45,0),0)),IF($BF$1=TRUE,INDEX(Sheet2!$I$2:'Sheet2'!$I$45,MATCH(AV208,Sheet2!$G$2:'Sheet2'!$G$45,0)),IF($BG$1=TRUE,INDEX(Sheet2!$H$2:'Sheet2'!$H$45,MATCH(AV208,Sheet2!$G$2:'Sheet2'!$G$45,0)),0)))+IF($BC$1=TRUE,2,0)</f>
        <v>4</v>
      </c>
      <c r="O208" s="8">
        <f t="shared" si="188"/>
        <v>7</v>
      </c>
      <c r="P208" s="8">
        <f t="shared" si="189"/>
        <v>10</v>
      </c>
      <c r="Q208" s="26">
        <f t="shared" si="190"/>
        <v>13</v>
      </c>
      <c r="R208" s="8">
        <f>AW208+IF($F208="범선",IF($BE$1=TRUE,INDEX(Sheet2!$H$2:'Sheet2'!$H$45,MATCH(AW208,Sheet2!$G$2:'Sheet2'!$G$45,0),0)),IF($BF$1=TRUE,INDEX(Sheet2!$I$2:'Sheet2'!$I$45,MATCH(AW208,Sheet2!$G$2:'Sheet2'!$G$45,0)),IF($BG$1=TRUE,INDEX(Sheet2!$H$2:'Sheet2'!$H$45,MATCH(AW208,Sheet2!$G$2:'Sheet2'!$G$45,0)),0)))+IF($BC$1=TRUE,2,0)</f>
        <v>5</v>
      </c>
      <c r="S208" s="8">
        <f t="shared" si="191"/>
        <v>8.5</v>
      </c>
      <c r="T208" s="8">
        <f t="shared" si="192"/>
        <v>11.5</v>
      </c>
      <c r="U208" s="26">
        <f t="shared" si="193"/>
        <v>14.5</v>
      </c>
      <c r="V208" s="8">
        <f>AX208+IF($F208="범선",IF($BE$1=TRUE,INDEX(Sheet2!$H$2:'Sheet2'!$H$45,MATCH(AX208,Sheet2!$G$2:'Sheet2'!$G$45,0),0)),IF($BF$1=TRUE,INDEX(Sheet2!$I$2:'Sheet2'!$I$45,MATCH(AX208,Sheet2!$G$2:'Sheet2'!$G$45,0)),IF($BG$1=TRUE,INDEX(Sheet2!$H$2:'Sheet2'!$H$45,MATCH(AX208,Sheet2!$G$2:'Sheet2'!$G$45,0)),0)))+IF($BC$1=TRUE,2,0)</f>
        <v>8</v>
      </c>
      <c r="W208" s="8">
        <f t="shared" si="194"/>
        <v>11.5</v>
      </c>
      <c r="X208" s="8">
        <f t="shared" si="195"/>
        <v>14.5</v>
      </c>
      <c r="Y208" s="26">
        <f t="shared" si="196"/>
        <v>17.5</v>
      </c>
      <c r="Z208" s="8">
        <f>AY208+IF($F208="범선",IF($BE$1=TRUE,INDEX(Sheet2!$H$2:'Sheet2'!$H$45,MATCH(AY208,Sheet2!$G$2:'Sheet2'!$G$45,0),0)),IF($BF$1=TRUE,INDEX(Sheet2!$I$2:'Sheet2'!$I$45,MATCH(AY208,Sheet2!$G$2:'Sheet2'!$G$45,0)),IF($BG$1=TRUE,INDEX(Sheet2!$H$2:'Sheet2'!$H$45,MATCH(AY208,Sheet2!$G$2:'Sheet2'!$G$45,0)),0)))+IF($BC$1=TRUE,2,0)</f>
        <v>12</v>
      </c>
      <c r="AA208" s="8">
        <f t="shared" si="197"/>
        <v>15.5</v>
      </c>
      <c r="AB208" s="8">
        <f t="shared" si="198"/>
        <v>18.5</v>
      </c>
      <c r="AC208" s="26">
        <f t="shared" si="199"/>
        <v>21.5</v>
      </c>
      <c r="AD208" s="8">
        <f>AZ208+IF($F208="범선",IF($BE$1=TRUE,INDEX(Sheet2!$H$2:'Sheet2'!$H$45,MATCH(AZ208,Sheet2!$G$2:'Sheet2'!$G$45,0),0)),IF($BF$1=TRUE,INDEX(Sheet2!$I$2:'Sheet2'!$I$45,MATCH(AZ208,Sheet2!$G$2:'Sheet2'!$G$45,0)),IF($BG$1=TRUE,INDEX(Sheet2!$H$2:'Sheet2'!$H$45,MATCH(AZ208,Sheet2!$G$2:'Sheet2'!$G$45,0)),0)))+IF($BC$1=TRUE,2,0)</f>
        <v>16</v>
      </c>
      <c r="AE208" s="8">
        <f t="shared" si="200"/>
        <v>19.5</v>
      </c>
      <c r="AF208" s="8">
        <f t="shared" si="201"/>
        <v>22.5</v>
      </c>
      <c r="AG208" s="26">
        <f t="shared" si="202"/>
        <v>25.5</v>
      </c>
      <c r="AH208" s="8"/>
      <c r="AI208" s="6">
        <v>260</v>
      </c>
      <c r="AJ208" s="6">
        <v>375</v>
      </c>
      <c r="AK208" s="6">
        <v>17</v>
      </c>
      <c r="AL208" s="6">
        <v>13</v>
      </c>
      <c r="AM208" s="6">
        <v>35</v>
      </c>
      <c r="AN208" s="6">
        <v>100</v>
      </c>
      <c r="AO208" s="6">
        <v>40</v>
      </c>
      <c r="AP208" s="6">
        <v>60</v>
      </c>
      <c r="AQ208" s="6">
        <v>420</v>
      </c>
      <c r="AR208" s="6">
        <v>3</v>
      </c>
      <c r="AS208" s="6">
        <f t="shared" si="203"/>
        <v>580</v>
      </c>
      <c r="AT208" s="6">
        <f t="shared" si="204"/>
        <v>435</v>
      </c>
      <c r="AU208" s="6">
        <f t="shared" si="205"/>
        <v>725</v>
      </c>
      <c r="AV208" s="6">
        <f t="shared" si="206"/>
        <v>2</v>
      </c>
      <c r="AW208" s="6">
        <f t="shared" si="207"/>
        <v>3</v>
      </c>
      <c r="AX208" s="6">
        <f t="shared" si="208"/>
        <v>6</v>
      </c>
      <c r="AY208" s="6">
        <f t="shared" si="209"/>
        <v>10</v>
      </c>
      <c r="AZ208" s="6">
        <f t="shared" si="210"/>
        <v>14</v>
      </c>
    </row>
    <row r="209" spans="1:52" s="6" customFormat="1" hidden="1">
      <c r="A209" s="35">
        <v>223</v>
      </c>
      <c r="B209" s="7" t="s">
        <v>142</v>
      </c>
      <c r="C209" s="23" t="s">
        <v>140</v>
      </c>
      <c r="D209" s="8" t="s">
        <v>43</v>
      </c>
      <c r="E209" s="8" t="s">
        <v>0</v>
      </c>
      <c r="F209" s="9" t="s">
        <v>69</v>
      </c>
      <c r="G209" s="26" t="s">
        <v>8</v>
      </c>
      <c r="H209" s="6">
        <f>ROUNDDOWN(AI209*1.05,0)+INDEX(Sheet2!$B$2:'Sheet2'!$B$5,MATCH(G209,Sheet2!$A$2:'Sheet2'!$A$5,0),0)+34*AR209-ROUNDUP(IF($BA$1=TRUE,AT209,AU209)/10,0)</f>
        <v>444</v>
      </c>
      <c r="I209" s="6">
        <f>ROUNDDOWN(AJ209*1.05,0)+INDEX(Sheet2!$B$2:'Sheet2'!$B$5,MATCH(G209,Sheet2!$A$2:'Sheet2'!$A$5,0),0)+34*AR209-ROUNDUP(IF($BA$1=TRUE,AT209,AU209)/10,0)</f>
        <v>575</v>
      </c>
      <c r="J209" s="45">
        <f t="shared" si="186"/>
        <v>1019</v>
      </c>
      <c r="K209" s="41">
        <f>AU209-ROUNDDOWN(AP209/2,0)-ROUNDDOWN(MAX(AO209*1.2,AN209*0.5),0)+INDEX(Sheet2!$C$2:'Sheet2'!$C$5,MATCH(G209,Sheet2!$A$2:'Sheet2'!$A$5,0),0)</f>
        <v>636</v>
      </c>
      <c r="L209" s="23">
        <f t="shared" si="187"/>
        <v>327</v>
      </c>
      <c r="N209" s="27">
        <f>AV209+IF($F209="범선",IF($BE$1=TRUE,INDEX(Sheet2!$H$2:'Sheet2'!$H$45,MATCH(AV209,Sheet2!$G$2:'Sheet2'!$G$45,0),0)),IF($BF$1=TRUE,INDEX(Sheet2!$I$2:'Sheet2'!$I$45,MATCH(AV209,Sheet2!$G$2:'Sheet2'!$G$45,0)),IF($BG$1=TRUE,INDEX(Sheet2!$H$2:'Sheet2'!$H$45,MATCH(AV209,Sheet2!$G$2:'Sheet2'!$G$45,0)),0)))+IF($BC$1=TRUE,2,0)</f>
        <v>4</v>
      </c>
      <c r="O209" s="8">
        <f t="shared" si="188"/>
        <v>7</v>
      </c>
      <c r="P209" s="8">
        <f t="shared" si="189"/>
        <v>10</v>
      </c>
      <c r="Q209" s="26">
        <f t="shared" si="190"/>
        <v>13</v>
      </c>
      <c r="R209" s="8">
        <f>AW209+IF($F209="범선",IF($BE$1=TRUE,INDEX(Sheet2!$H$2:'Sheet2'!$H$45,MATCH(AW209,Sheet2!$G$2:'Sheet2'!$G$45,0),0)),IF($BF$1=TRUE,INDEX(Sheet2!$I$2:'Sheet2'!$I$45,MATCH(AW209,Sheet2!$G$2:'Sheet2'!$G$45,0)),IF($BG$1=TRUE,INDEX(Sheet2!$H$2:'Sheet2'!$H$45,MATCH(AW209,Sheet2!$G$2:'Sheet2'!$G$45,0)),0)))+IF($BC$1=TRUE,2,0)</f>
        <v>5</v>
      </c>
      <c r="S209" s="8">
        <f t="shared" si="191"/>
        <v>8.5</v>
      </c>
      <c r="T209" s="8">
        <f t="shared" si="192"/>
        <v>11.5</v>
      </c>
      <c r="U209" s="26">
        <f t="shared" si="193"/>
        <v>14.5</v>
      </c>
      <c r="V209" s="8">
        <f>AX209+IF($F209="범선",IF($BE$1=TRUE,INDEX(Sheet2!$H$2:'Sheet2'!$H$45,MATCH(AX209,Sheet2!$G$2:'Sheet2'!$G$45,0),0)),IF($BF$1=TRUE,INDEX(Sheet2!$I$2:'Sheet2'!$I$45,MATCH(AX209,Sheet2!$G$2:'Sheet2'!$G$45,0)),IF($BG$1=TRUE,INDEX(Sheet2!$H$2:'Sheet2'!$H$45,MATCH(AX209,Sheet2!$G$2:'Sheet2'!$G$45,0)),0)))+IF($BC$1=TRUE,2,0)</f>
        <v>9</v>
      </c>
      <c r="W209" s="8">
        <f t="shared" si="194"/>
        <v>12.5</v>
      </c>
      <c r="X209" s="8">
        <f t="shared" si="195"/>
        <v>15.5</v>
      </c>
      <c r="Y209" s="26">
        <f t="shared" si="196"/>
        <v>18.5</v>
      </c>
      <c r="Z209" s="8">
        <f>AY209+IF($F209="범선",IF($BE$1=TRUE,INDEX(Sheet2!$H$2:'Sheet2'!$H$45,MATCH(AY209,Sheet2!$G$2:'Sheet2'!$G$45,0),0)),IF($BF$1=TRUE,INDEX(Sheet2!$I$2:'Sheet2'!$I$45,MATCH(AY209,Sheet2!$G$2:'Sheet2'!$G$45,0)),IF($BG$1=TRUE,INDEX(Sheet2!$H$2:'Sheet2'!$H$45,MATCH(AY209,Sheet2!$G$2:'Sheet2'!$G$45,0)),0)))+IF($BC$1=TRUE,2,0)</f>
        <v>12</v>
      </c>
      <c r="AA209" s="8">
        <f t="shared" si="197"/>
        <v>15.5</v>
      </c>
      <c r="AB209" s="8">
        <f t="shared" si="198"/>
        <v>18.5</v>
      </c>
      <c r="AC209" s="26">
        <f t="shared" si="199"/>
        <v>21.5</v>
      </c>
      <c r="AD209" s="8">
        <f>AZ209+IF($F209="범선",IF($BE$1=TRUE,INDEX(Sheet2!$H$2:'Sheet2'!$H$45,MATCH(AZ209,Sheet2!$G$2:'Sheet2'!$G$45,0),0)),IF($BF$1=TRUE,INDEX(Sheet2!$I$2:'Sheet2'!$I$45,MATCH(AZ209,Sheet2!$G$2:'Sheet2'!$G$45,0)),IF($BG$1=TRUE,INDEX(Sheet2!$H$2:'Sheet2'!$H$45,MATCH(AZ209,Sheet2!$G$2:'Sheet2'!$G$45,0)),0)))+IF($BC$1=TRUE,2,0)</f>
        <v>16</v>
      </c>
      <c r="AE209" s="8">
        <f t="shared" si="200"/>
        <v>19.5</v>
      </c>
      <c r="AF209" s="8">
        <f t="shared" si="201"/>
        <v>22.5</v>
      </c>
      <c r="AG209" s="26">
        <f t="shared" si="202"/>
        <v>25.5</v>
      </c>
      <c r="AH209" s="8"/>
      <c r="AI209" s="6">
        <v>220</v>
      </c>
      <c r="AJ209" s="6">
        <v>345</v>
      </c>
      <c r="AK209" s="6">
        <v>15</v>
      </c>
      <c r="AL209" s="6">
        <v>11</v>
      </c>
      <c r="AM209" s="6">
        <v>32</v>
      </c>
      <c r="AN209" s="6">
        <v>64</v>
      </c>
      <c r="AO209" s="6">
        <v>21</v>
      </c>
      <c r="AP209" s="6">
        <v>62</v>
      </c>
      <c r="AQ209" s="6">
        <v>394</v>
      </c>
      <c r="AR209" s="6">
        <v>3</v>
      </c>
      <c r="AS209" s="6">
        <f t="shared" si="203"/>
        <v>520</v>
      </c>
      <c r="AT209" s="6">
        <f t="shared" si="204"/>
        <v>390</v>
      </c>
      <c r="AU209" s="6">
        <f t="shared" si="205"/>
        <v>650</v>
      </c>
      <c r="AV209" s="6">
        <f t="shared" si="206"/>
        <v>2</v>
      </c>
      <c r="AW209" s="6">
        <f t="shared" si="207"/>
        <v>3</v>
      </c>
      <c r="AX209" s="6">
        <f t="shared" si="208"/>
        <v>7</v>
      </c>
      <c r="AY209" s="6">
        <f t="shared" si="209"/>
        <v>10</v>
      </c>
      <c r="AZ209" s="6">
        <f t="shared" si="210"/>
        <v>14</v>
      </c>
    </row>
    <row r="210" spans="1:52" s="6" customFormat="1" hidden="1">
      <c r="A210" s="35">
        <v>224</v>
      </c>
      <c r="B210" s="7" t="s">
        <v>143</v>
      </c>
      <c r="C210" s="23" t="s">
        <v>140</v>
      </c>
      <c r="D210" s="8" t="s">
        <v>1</v>
      </c>
      <c r="E210" s="8" t="s">
        <v>78</v>
      </c>
      <c r="F210" s="9" t="s">
        <v>69</v>
      </c>
      <c r="G210" s="26" t="s">
        <v>8</v>
      </c>
      <c r="H210" s="6">
        <f>ROUNDDOWN(AI210*1.05,0)+INDEX(Sheet2!$B$2:'Sheet2'!$B$5,MATCH(G210,Sheet2!$A$2:'Sheet2'!$A$5,0),0)+34*AR210-ROUNDUP(IF($BA$1=TRUE,AT210,AU210)/10,0)</f>
        <v>441</v>
      </c>
      <c r="I210" s="6">
        <f>ROUNDDOWN(AJ210*1.05,0)+INDEX(Sheet2!$B$2:'Sheet2'!$B$5,MATCH(G210,Sheet2!$A$2:'Sheet2'!$A$5,0),0)+34*AR210-ROUNDUP(IF($BA$1=TRUE,AT210,AU210)/10,0)</f>
        <v>572</v>
      </c>
      <c r="J210" s="45">
        <f t="shared" si="186"/>
        <v>1013</v>
      </c>
      <c r="K210" s="41">
        <f>AU210-ROUNDDOWN(AP210/2,0)-ROUNDDOWN(MAX(AO210*1.2,AN210*0.5),0)+INDEX(Sheet2!$C$2:'Sheet2'!$C$5,MATCH(G210,Sheet2!$A$2:'Sheet2'!$A$5,0),0)</f>
        <v>661</v>
      </c>
      <c r="L210" s="23">
        <f t="shared" si="187"/>
        <v>335</v>
      </c>
      <c r="N210" s="27">
        <f>AV210+IF($F210="범선",IF($BE$1=TRUE,INDEX(Sheet2!$H$2:'Sheet2'!$H$45,MATCH(AV210,Sheet2!$G$2:'Sheet2'!$G$45,0),0)),IF($BF$1=TRUE,INDEX(Sheet2!$I$2:'Sheet2'!$I$45,MATCH(AV210,Sheet2!$G$2:'Sheet2'!$G$45,0)),IF($BG$1=TRUE,INDEX(Sheet2!$H$2:'Sheet2'!$H$45,MATCH(AV210,Sheet2!$G$2:'Sheet2'!$G$45,0)),0)))+IF($BC$1=TRUE,2,0)</f>
        <v>3</v>
      </c>
      <c r="O210" s="8">
        <f t="shared" si="188"/>
        <v>6</v>
      </c>
      <c r="P210" s="8">
        <f t="shared" si="189"/>
        <v>9</v>
      </c>
      <c r="Q210" s="26">
        <f t="shared" si="190"/>
        <v>12</v>
      </c>
      <c r="R210" s="8">
        <f>AW210+IF($F210="범선",IF($BE$1=TRUE,INDEX(Sheet2!$H$2:'Sheet2'!$H$45,MATCH(AW210,Sheet2!$G$2:'Sheet2'!$G$45,0),0)),IF($BF$1=TRUE,INDEX(Sheet2!$I$2:'Sheet2'!$I$45,MATCH(AW210,Sheet2!$G$2:'Sheet2'!$G$45,0)),IF($BG$1=TRUE,INDEX(Sheet2!$H$2:'Sheet2'!$H$45,MATCH(AW210,Sheet2!$G$2:'Sheet2'!$G$45,0)),0)))+IF($BC$1=TRUE,2,0)</f>
        <v>4</v>
      </c>
      <c r="S210" s="8">
        <f t="shared" si="191"/>
        <v>7.5</v>
      </c>
      <c r="T210" s="8">
        <f t="shared" si="192"/>
        <v>10.5</v>
      </c>
      <c r="U210" s="26">
        <f t="shared" si="193"/>
        <v>13.5</v>
      </c>
      <c r="V210" s="8">
        <f>AX210+IF($F210="범선",IF($BE$1=TRUE,INDEX(Sheet2!$H$2:'Sheet2'!$H$45,MATCH(AX210,Sheet2!$G$2:'Sheet2'!$G$45,0),0)),IF($BF$1=TRUE,INDEX(Sheet2!$I$2:'Sheet2'!$I$45,MATCH(AX210,Sheet2!$G$2:'Sheet2'!$G$45,0)),IF($BG$1=TRUE,INDEX(Sheet2!$H$2:'Sheet2'!$H$45,MATCH(AX210,Sheet2!$G$2:'Sheet2'!$G$45,0)),0)))+IF($BC$1=TRUE,2,0)</f>
        <v>8</v>
      </c>
      <c r="W210" s="8">
        <f t="shared" si="194"/>
        <v>11.5</v>
      </c>
      <c r="X210" s="8">
        <f t="shared" si="195"/>
        <v>14.5</v>
      </c>
      <c r="Y210" s="26">
        <f t="shared" si="196"/>
        <v>17.5</v>
      </c>
      <c r="Z210" s="8">
        <f>AY210+IF($F210="범선",IF($BE$1=TRUE,INDEX(Sheet2!$H$2:'Sheet2'!$H$45,MATCH(AY210,Sheet2!$G$2:'Sheet2'!$G$45,0),0)),IF($BF$1=TRUE,INDEX(Sheet2!$I$2:'Sheet2'!$I$45,MATCH(AY210,Sheet2!$G$2:'Sheet2'!$G$45,0)),IF($BG$1=TRUE,INDEX(Sheet2!$H$2:'Sheet2'!$H$45,MATCH(AY210,Sheet2!$G$2:'Sheet2'!$G$45,0)),0)))+IF($BC$1=TRUE,2,0)</f>
        <v>11</v>
      </c>
      <c r="AA210" s="8">
        <f t="shared" si="197"/>
        <v>14.5</v>
      </c>
      <c r="AB210" s="8">
        <f t="shared" si="198"/>
        <v>17.5</v>
      </c>
      <c r="AC210" s="26">
        <f t="shared" si="199"/>
        <v>20.5</v>
      </c>
      <c r="AD210" s="8">
        <f>AZ210+IF($F210="범선",IF($BE$1=TRUE,INDEX(Sheet2!$H$2:'Sheet2'!$H$45,MATCH(AZ210,Sheet2!$G$2:'Sheet2'!$G$45,0),0)),IF($BF$1=TRUE,INDEX(Sheet2!$I$2:'Sheet2'!$I$45,MATCH(AZ210,Sheet2!$G$2:'Sheet2'!$G$45,0)),IF($BG$1=TRUE,INDEX(Sheet2!$H$2:'Sheet2'!$H$45,MATCH(AZ210,Sheet2!$G$2:'Sheet2'!$G$45,0)),0)))+IF($BC$1=TRUE,2,0)</f>
        <v>15</v>
      </c>
      <c r="AE210" s="8">
        <f t="shared" si="200"/>
        <v>18.5</v>
      </c>
      <c r="AF210" s="8">
        <f t="shared" si="201"/>
        <v>21.5</v>
      </c>
      <c r="AG210" s="26">
        <f t="shared" si="202"/>
        <v>24.5</v>
      </c>
      <c r="AH210" s="8"/>
      <c r="AI210" s="6">
        <v>220</v>
      </c>
      <c r="AJ210" s="6">
        <v>345</v>
      </c>
      <c r="AK210" s="6">
        <v>15</v>
      </c>
      <c r="AL210" s="6">
        <v>11</v>
      </c>
      <c r="AM210" s="6">
        <v>32</v>
      </c>
      <c r="AN210" s="6">
        <v>98</v>
      </c>
      <c r="AO210" s="6">
        <v>40</v>
      </c>
      <c r="AP210" s="6">
        <v>62</v>
      </c>
      <c r="AQ210" s="6">
        <v>394</v>
      </c>
      <c r="AR210" s="6">
        <v>3</v>
      </c>
      <c r="AS210" s="6">
        <f t="shared" si="203"/>
        <v>554</v>
      </c>
      <c r="AT210" s="6">
        <f t="shared" si="204"/>
        <v>415</v>
      </c>
      <c r="AU210" s="6">
        <f t="shared" si="205"/>
        <v>692</v>
      </c>
      <c r="AV210" s="6">
        <f t="shared" si="206"/>
        <v>1</v>
      </c>
      <c r="AW210" s="6">
        <f t="shared" si="207"/>
        <v>2</v>
      </c>
      <c r="AX210" s="6">
        <f t="shared" si="208"/>
        <v>6</v>
      </c>
      <c r="AY210" s="6">
        <f t="shared" si="209"/>
        <v>9</v>
      </c>
      <c r="AZ210" s="6">
        <f t="shared" si="210"/>
        <v>13</v>
      </c>
    </row>
    <row r="211" spans="1:52" s="6" customFormat="1" hidden="1">
      <c r="A211" s="35">
        <v>225</v>
      </c>
      <c r="B211" s="7" t="s">
        <v>144</v>
      </c>
      <c r="C211" s="23" t="s">
        <v>140</v>
      </c>
      <c r="D211" s="8" t="s">
        <v>1</v>
      </c>
      <c r="E211" s="8" t="s">
        <v>0</v>
      </c>
      <c r="F211" s="9" t="s">
        <v>69</v>
      </c>
      <c r="G211" s="26" t="s">
        <v>12</v>
      </c>
      <c r="H211" s="6">
        <f>ROUNDDOWN(AI211*1.05,0)+INDEX(Sheet2!$B$2:'Sheet2'!$B$5,MATCH(G211,Sheet2!$A$2:'Sheet2'!$A$5,0),0)+34*AR211-ROUNDUP(IF($BA$1=TRUE,AT211,AU211)/10,0)</f>
        <v>350</v>
      </c>
      <c r="I211" s="6">
        <f>ROUNDDOWN(AJ211*1.05,0)+INDEX(Sheet2!$B$2:'Sheet2'!$B$5,MATCH(G211,Sheet2!$A$2:'Sheet2'!$A$5,0),0)+34*AR211-ROUNDUP(IF($BA$1=TRUE,AT211,AU211)/10,0)</f>
        <v>528</v>
      </c>
      <c r="J211" s="45">
        <f t="shared" si="186"/>
        <v>878</v>
      </c>
      <c r="K211" s="41">
        <f>AU211-ROUNDDOWN(AP211/2,0)-ROUNDDOWN(MAX(AO211*1.2,AN211*0.5),0)+INDEX(Sheet2!$C$2:'Sheet2'!$C$5,MATCH(G211,Sheet2!$A$2:'Sheet2'!$A$5,0),0)</f>
        <v>614</v>
      </c>
      <c r="L211" s="23">
        <f t="shared" si="187"/>
        <v>310</v>
      </c>
      <c r="N211" s="27">
        <f>AV211+IF($F211="범선",IF($BE$1=TRUE,INDEX(Sheet2!$H$2:'Sheet2'!$H$45,MATCH(AV211,Sheet2!$G$2:'Sheet2'!$G$45,0),0)),IF($BF$1=TRUE,INDEX(Sheet2!$I$2:'Sheet2'!$I$45,MATCH(AV211,Sheet2!$G$2:'Sheet2'!$G$45,0)),IF($BG$1=TRUE,INDEX(Sheet2!$H$2:'Sheet2'!$H$45,MATCH(AV211,Sheet2!$G$2:'Sheet2'!$G$45,0)),0)))+IF($BC$1=TRUE,2,0)</f>
        <v>3</v>
      </c>
      <c r="O211" s="8">
        <f t="shared" si="188"/>
        <v>6</v>
      </c>
      <c r="P211" s="8">
        <f t="shared" si="189"/>
        <v>9</v>
      </c>
      <c r="Q211" s="26">
        <f t="shared" si="190"/>
        <v>12</v>
      </c>
      <c r="R211" s="8">
        <f>AW211+IF($F211="범선",IF($BE$1=TRUE,INDEX(Sheet2!$H$2:'Sheet2'!$H$45,MATCH(AW211,Sheet2!$G$2:'Sheet2'!$G$45,0),0)),IF($BF$1=TRUE,INDEX(Sheet2!$I$2:'Sheet2'!$I$45,MATCH(AW211,Sheet2!$G$2:'Sheet2'!$G$45,0)),IF($BG$1=TRUE,INDEX(Sheet2!$H$2:'Sheet2'!$H$45,MATCH(AW211,Sheet2!$G$2:'Sheet2'!$G$45,0)),0)))+IF($BC$1=TRUE,2,0)</f>
        <v>4</v>
      </c>
      <c r="S211" s="8">
        <f t="shared" si="191"/>
        <v>7.5</v>
      </c>
      <c r="T211" s="8">
        <f t="shared" si="192"/>
        <v>10.5</v>
      </c>
      <c r="U211" s="26">
        <f t="shared" si="193"/>
        <v>13.5</v>
      </c>
      <c r="V211" s="8">
        <f>AX211+IF($F211="범선",IF($BE$1=TRUE,INDEX(Sheet2!$H$2:'Sheet2'!$H$45,MATCH(AX211,Sheet2!$G$2:'Sheet2'!$G$45,0),0)),IF($BF$1=TRUE,INDEX(Sheet2!$I$2:'Sheet2'!$I$45,MATCH(AX211,Sheet2!$G$2:'Sheet2'!$G$45,0)),IF($BG$1=TRUE,INDEX(Sheet2!$H$2:'Sheet2'!$H$45,MATCH(AX211,Sheet2!$G$2:'Sheet2'!$G$45,0)),0)))+IF($BC$1=TRUE,2,0)</f>
        <v>7</v>
      </c>
      <c r="W211" s="8">
        <f t="shared" si="194"/>
        <v>10.5</v>
      </c>
      <c r="X211" s="8">
        <f t="shared" si="195"/>
        <v>13.5</v>
      </c>
      <c r="Y211" s="26">
        <f t="shared" si="196"/>
        <v>16.5</v>
      </c>
      <c r="Z211" s="8">
        <f>AY211+IF($F211="범선",IF($BE$1=TRUE,INDEX(Sheet2!$H$2:'Sheet2'!$H$45,MATCH(AY211,Sheet2!$G$2:'Sheet2'!$G$45,0),0)),IF($BF$1=TRUE,INDEX(Sheet2!$I$2:'Sheet2'!$I$45,MATCH(AY211,Sheet2!$G$2:'Sheet2'!$G$45,0)),IF($BG$1=TRUE,INDEX(Sheet2!$H$2:'Sheet2'!$H$45,MATCH(AY211,Sheet2!$G$2:'Sheet2'!$G$45,0)),0)))+IF($BC$1=TRUE,2,0)</f>
        <v>11</v>
      </c>
      <c r="AA211" s="8">
        <f t="shared" si="197"/>
        <v>14.5</v>
      </c>
      <c r="AB211" s="8">
        <f t="shared" si="198"/>
        <v>17.5</v>
      </c>
      <c r="AC211" s="26">
        <f t="shared" si="199"/>
        <v>20.5</v>
      </c>
      <c r="AD211" s="8">
        <f>AZ211+IF($F211="범선",IF($BE$1=TRUE,INDEX(Sheet2!$H$2:'Sheet2'!$H$45,MATCH(AZ211,Sheet2!$G$2:'Sheet2'!$G$45,0),0)),IF($BF$1=TRUE,INDEX(Sheet2!$I$2:'Sheet2'!$I$45,MATCH(AZ211,Sheet2!$G$2:'Sheet2'!$G$45,0)),IF($BG$1=TRUE,INDEX(Sheet2!$H$2:'Sheet2'!$H$45,MATCH(AZ211,Sheet2!$G$2:'Sheet2'!$G$45,0)),0)))+IF($BC$1=TRUE,2,0)</f>
        <v>15</v>
      </c>
      <c r="AE211" s="8">
        <f t="shared" si="200"/>
        <v>18.5</v>
      </c>
      <c r="AF211" s="8">
        <f t="shared" si="201"/>
        <v>21.5</v>
      </c>
      <c r="AG211" s="26">
        <f t="shared" si="202"/>
        <v>24.5</v>
      </c>
      <c r="AH211" s="8"/>
      <c r="AI211" s="6">
        <v>140</v>
      </c>
      <c r="AJ211" s="6">
        <v>310</v>
      </c>
      <c r="AK211" s="6">
        <v>11</v>
      </c>
      <c r="AL211" s="6">
        <v>5</v>
      </c>
      <c r="AM211" s="6">
        <v>25</v>
      </c>
      <c r="AN211" s="6">
        <v>70</v>
      </c>
      <c r="AO211" s="6">
        <v>38</v>
      </c>
      <c r="AP211" s="6">
        <v>54</v>
      </c>
      <c r="AQ211" s="6">
        <v>386</v>
      </c>
      <c r="AR211" s="6">
        <v>3</v>
      </c>
      <c r="AS211" s="6">
        <f t="shared" si="203"/>
        <v>510</v>
      </c>
      <c r="AT211" s="6">
        <f t="shared" si="204"/>
        <v>382</v>
      </c>
      <c r="AU211" s="6">
        <f t="shared" si="205"/>
        <v>637</v>
      </c>
      <c r="AV211" s="6">
        <f t="shared" si="206"/>
        <v>1</v>
      </c>
      <c r="AW211" s="6">
        <f t="shared" si="207"/>
        <v>2</v>
      </c>
      <c r="AX211" s="6">
        <f t="shared" si="208"/>
        <v>5</v>
      </c>
      <c r="AY211" s="6">
        <f t="shared" si="209"/>
        <v>9</v>
      </c>
      <c r="AZ211" s="6">
        <f t="shared" si="210"/>
        <v>13</v>
      </c>
    </row>
    <row r="212" spans="1:52" s="6" customFormat="1" hidden="1">
      <c r="A212" s="35">
        <v>226</v>
      </c>
      <c r="B212" s="7" t="s">
        <v>145</v>
      </c>
      <c r="C212" s="23" t="s">
        <v>140</v>
      </c>
      <c r="D212" s="8" t="s">
        <v>1</v>
      </c>
      <c r="E212" s="8" t="s">
        <v>0</v>
      </c>
      <c r="F212" s="9" t="s">
        <v>69</v>
      </c>
      <c r="G212" s="26" t="s">
        <v>12</v>
      </c>
      <c r="H212" s="6">
        <f>ROUNDDOWN(AI212*1.05,0)+INDEX(Sheet2!$B$2:'Sheet2'!$B$5,MATCH(G212,Sheet2!$A$2:'Sheet2'!$A$5,0),0)+34*AR212-ROUNDUP(IF($BA$1=TRUE,AT212,AU212)/10,0)</f>
        <v>350</v>
      </c>
      <c r="I212" s="6">
        <f>ROUNDDOWN(AJ212*1.05,0)+INDEX(Sheet2!$B$2:'Sheet2'!$B$5,MATCH(G212,Sheet2!$A$2:'Sheet2'!$A$5,0),0)+34*AR212-ROUNDUP(IF($BA$1=TRUE,AT212,AU212)/10,0)</f>
        <v>528</v>
      </c>
      <c r="J212" s="45">
        <f t="shared" si="186"/>
        <v>878</v>
      </c>
      <c r="K212" s="41">
        <f>AU212-ROUNDDOWN(AP212/2,0)-ROUNDDOWN(MAX(AO212*1.2,AN212*0.5),0)+INDEX(Sheet2!$C$2:'Sheet2'!$C$5,MATCH(G212,Sheet2!$A$2:'Sheet2'!$A$5,0),0)</f>
        <v>627</v>
      </c>
      <c r="L212" s="23">
        <f t="shared" si="187"/>
        <v>318</v>
      </c>
      <c r="N212" s="27">
        <f>AV212+IF($F212="범선",IF($BE$1=TRUE,INDEX(Sheet2!$H$2:'Sheet2'!$H$45,MATCH(AV212,Sheet2!$G$2:'Sheet2'!$G$45,0),0)),IF($BF$1=TRUE,INDEX(Sheet2!$I$2:'Sheet2'!$I$45,MATCH(AV212,Sheet2!$G$2:'Sheet2'!$G$45,0)),IF($BG$1=TRUE,INDEX(Sheet2!$H$2:'Sheet2'!$H$45,MATCH(AV212,Sheet2!$G$2:'Sheet2'!$G$45,0)),0)))+IF($BC$1=TRUE,2,0)</f>
        <v>3</v>
      </c>
      <c r="O212" s="8">
        <f t="shared" si="188"/>
        <v>6</v>
      </c>
      <c r="P212" s="8">
        <f t="shared" si="189"/>
        <v>9</v>
      </c>
      <c r="Q212" s="26">
        <f t="shared" si="190"/>
        <v>12</v>
      </c>
      <c r="R212" s="8">
        <f>AW212+IF($F212="범선",IF($BE$1=TRUE,INDEX(Sheet2!$H$2:'Sheet2'!$H$45,MATCH(AW212,Sheet2!$G$2:'Sheet2'!$G$45,0),0)),IF($BF$1=TRUE,INDEX(Sheet2!$I$2:'Sheet2'!$I$45,MATCH(AW212,Sheet2!$G$2:'Sheet2'!$G$45,0)),IF($BG$1=TRUE,INDEX(Sheet2!$H$2:'Sheet2'!$H$45,MATCH(AW212,Sheet2!$G$2:'Sheet2'!$G$45,0)),0)))+IF($BC$1=TRUE,2,0)</f>
        <v>4</v>
      </c>
      <c r="S212" s="8">
        <f t="shared" si="191"/>
        <v>7.5</v>
      </c>
      <c r="T212" s="8">
        <f t="shared" si="192"/>
        <v>10.5</v>
      </c>
      <c r="U212" s="26">
        <f t="shared" si="193"/>
        <v>13.5</v>
      </c>
      <c r="V212" s="8">
        <f>AX212+IF($F212="범선",IF($BE$1=TRUE,INDEX(Sheet2!$H$2:'Sheet2'!$H$45,MATCH(AX212,Sheet2!$G$2:'Sheet2'!$G$45,0),0)),IF($BF$1=TRUE,INDEX(Sheet2!$I$2:'Sheet2'!$I$45,MATCH(AX212,Sheet2!$G$2:'Sheet2'!$G$45,0)),IF($BG$1=TRUE,INDEX(Sheet2!$H$2:'Sheet2'!$H$45,MATCH(AX212,Sheet2!$G$2:'Sheet2'!$G$45,0)),0)))+IF($BC$1=TRUE,2,0)</f>
        <v>7</v>
      </c>
      <c r="W212" s="8">
        <f t="shared" si="194"/>
        <v>10.5</v>
      </c>
      <c r="X212" s="8">
        <f t="shared" si="195"/>
        <v>13.5</v>
      </c>
      <c r="Y212" s="26">
        <f t="shared" si="196"/>
        <v>16.5</v>
      </c>
      <c r="Z212" s="8">
        <f>AY212+IF($F212="범선",IF($BE$1=TRUE,INDEX(Sheet2!$H$2:'Sheet2'!$H$45,MATCH(AY212,Sheet2!$G$2:'Sheet2'!$G$45,0),0)),IF($BF$1=TRUE,INDEX(Sheet2!$I$2:'Sheet2'!$I$45,MATCH(AY212,Sheet2!$G$2:'Sheet2'!$G$45,0)),IF($BG$1=TRUE,INDEX(Sheet2!$H$2:'Sheet2'!$H$45,MATCH(AY212,Sheet2!$G$2:'Sheet2'!$G$45,0)),0)))+IF($BC$1=TRUE,2,0)</f>
        <v>11</v>
      </c>
      <c r="AA212" s="8">
        <f t="shared" si="197"/>
        <v>14.5</v>
      </c>
      <c r="AB212" s="8">
        <f t="shared" si="198"/>
        <v>17.5</v>
      </c>
      <c r="AC212" s="26">
        <f t="shared" si="199"/>
        <v>20.5</v>
      </c>
      <c r="AD212" s="8">
        <f>AZ212+IF($F212="범선",IF($BE$1=TRUE,INDEX(Sheet2!$H$2:'Sheet2'!$H$45,MATCH(AZ212,Sheet2!$G$2:'Sheet2'!$G$45,0),0)),IF($BF$1=TRUE,INDEX(Sheet2!$I$2:'Sheet2'!$I$45,MATCH(AZ212,Sheet2!$G$2:'Sheet2'!$G$45,0)),IF($BG$1=TRUE,INDEX(Sheet2!$H$2:'Sheet2'!$H$45,MATCH(AZ212,Sheet2!$G$2:'Sheet2'!$G$45,0)),0)))+IF($BC$1=TRUE,2,0)</f>
        <v>15</v>
      </c>
      <c r="AE212" s="8">
        <f t="shared" si="200"/>
        <v>18.5</v>
      </c>
      <c r="AF212" s="8">
        <f t="shared" si="201"/>
        <v>21.5</v>
      </c>
      <c r="AG212" s="26">
        <f t="shared" si="202"/>
        <v>24.5</v>
      </c>
      <c r="AH212" s="8"/>
      <c r="AI212" s="6">
        <v>140</v>
      </c>
      <c r="AJ212" s="6">
        <v>310</v>
      </c>
      <c r="AK212" s="6">
        <v>11</v>
      </c>
      <c r="AL212" s="6">
        <v>5</v>
      </c>
      <c r="AM212" s="6">
        <v>25</v>
      </c>
      <c r="AN212" s="6">
        <v>70</v>
      </c>
      <c r="AO212" s="6">
        <v>38</v>
      </c>
      <c r="AP212" s="6">
        <v>54</v>
      </c>
      <c r="AQ212" s="6">
        <v>396</v>
      </c>
      <c r="AR212" s="6">
        <v>3</v>
      </c>
      <c r="AS212" s="6">
        <f t="shared" si="203"/>
        <v>520</v>
      </c>
      <c r="AT212" s="6">
        <f t="shared" si="204"/>
        <v>390</v>
      </c>
      <c r="AU212" s="6">
        <f t="shared" si="205"/>
        <v>650</v>
      </c>
      <c r="AV212" s="6">
        <f t="shared" si="206"/>
        <v>1</v>
      </c>
      <c r="AW212" s="6">
        <f t="shared" si="207"/>
        <v>2</v>
      </c>
      <c r="AX212" s="6">
        <f t="shared" si="208"/>
        <v>5</v>
      </c>
      <c r="AY212" s="6">
        <f t="shared" si="209"/>
        <v>9</v>
      </c>
      <c r="AZ212" s="6">
        <f t="shared" si="210"/>
        <v>13</v>
      </c>
    </row>
    <row r="213" spans="1:52" hidden="1">
      <c r="A213" s="35">
        <v>227</v>
      </c>
      <c r="B213" s="34" t="s">
        <v>344</v>
      </c>
      <c r="C213" s="23" t="s">
        <v>341</v>
      </c>
      <c r="D213" s="8" t="s">
        <v>1</v>
      </c>
      <c r="E213" s="3" t="s">
        <v>0</v>
      </c>
      <c r="F213" s="8" t="s">
        <v>303</v>
      </c>
      <c r="G213" s="26" t="s">
        <v>12</v>
      </c>
      <c r="H213" s="6">
        <f>ROUNDDOWN(AI213*1.05,0)+INDEX(Sheet2!$B$2:'Sheet2'!$B$5,MATCH(G213,Sheet2!$A$2:'Sheet2'!$A$5,0),0)+34*AR213-ROUNDUP(IF($BA$1=TRUE,AT213,AU213)/10,0)</f>
        <v>460</v>
      </c>
      <c r="I213" s="6">
        <f>ROUNDDOWN(AJ213*1.05,0)+INDEX(Sheet2!$B$2:'Sheet2'!$B$5,MATCH(G213,Sheet2!$A$2:'Sheet2'!$A$5,0),0)+34*AR213-ROUNDUP(IF($BA$1=TRUE,AT213,AU213)/10,0)</f>
        <v>412</v>
      </c>
      <c r="J213" s="45">
        <f t="shared" si="186"/>
        <v>872</v>
      </c>
      <c r="K213" s="41">
        <f>AU213-ROUNDDOWN(AP213/2,0)-ROUNDDOWN(MAX(AO213*1.2,AN213*0.5),0)+INDEX(Sheet2!$C$2:'Sheet2'!$C$5,MATCH(G213,Sheet2!$A$2:'Sheet2'!$A$5,0),0)</f>
        <v>717</v>
      </c>
      <c r="L213" s="23">
        <f t="shared" si="187"/>
        <v>343</v>
      </c>
      <c r="M213" s="6"/>
      <c r="N213" s="27">
        <f>AV213+IF($F213="범선",IF($BE$1=TRUE,INDEX(Sheet2!$H$2:'Sheet2'!$H$45,MATCH(AV213,Sheet2!$G$2:'Sheet2'!$G$45,0),0)),IF($BF$1=TRUE,INDEX(Sheet2!$I$2:'Sheet2'!$I$45,MATCH(AV213,Sheet2!$G$2:'Sheet2'!$G$45,0)),IF($BG$1=TRUE,INDEX(Sheet2!$H$2:'Sheet2'!$H$45,MATCH(AV213,Sheet2!$G$2:'Sheet2'!$G$45,0)),0)))+IF($BC$1=TRUE,2,0)</f>
        <v>8</v>
      </c>
      <c r="O213" s="8">
        <f t="shared" si="188"/>
        <v>11</v>
      </c>
      <c r="P213" s="8">
        <f t="shared" si="189"/>
        <v>14</v>
      </c>
      <c r="Q213" s="26">
        <f t="shared" si="190"/>
        <v>17</v>
      </c>
      <c r="R213" s="8">
        <f>AW213+IF($F213="범선",IF($BE$1=TRUE,INDEX(Sheet2!$H$2:'Sheet2'!$H$45,MATCH(AW213,Sheet2!$G$2:'Sheet2'!$G$45,0),0)),IF($BF$1=TRUE,INDEX(Sheet2!$I$2:'Sheet2'!$I$45,MATCH(AW213,Sheet2!$G$2:'Sheet2'!$G$45,0)),IF($BG$1=TRUE,INDEX(Sheet2!$H$2:'Sheet2'!$H$45,MATCH(AW213,Sheet2!$G$2:'Sheet2'!$G$45,0)),0)))+IF($BC$1=TRUE,2,0)</f>
        <v>9</v>
      </c>
      <c r="S213" s="8">
        <f t="shared" si="191"/>
        <v>12.5</v>
      </c>
      <c r="T213" s="8">
        <f t="shared" si="192"/>
        <v>15.5</v>
      </c>
      <c r="U213" s="26">
        <f t="shared" si="193"/>
        <v>18.5</v>
      </c>
      <c r="V213" s="8">
        <f>AX213+IF($F213="범선",IF($BE$1=TRUE,INDEX(Sheet2!$H$2:'Sheet2'!$H$45,MATCH(AX213,Sheet2!$G$2:'Sheet2'!$G$45,0),0)),IF($BF$1=TRUE,INDEX(Sheet2!$I$2:'Sheet2'!$I$45,MATCH(AX213,Sheet2!$G$2:'Sheet2'!$G$45,0)),IF($BG$1=TRUE,INDEX(Sheet2!$H$2:'Sheet2'!$H$45,MATCH(AX213,Sheet2!$G$2:'Sheet2'!$G$45,0)),0)))+IF($BC$1=TRUE,2,0)</f>
        <v>12</v>
      </c>
      <c r="W213" s="8">
        <f t="shared" si="194"/>
        <v>15.5</v>
      </c>
      <c r="X213" s="8">
        <f t="shared" si="195"/>
        <v>18.5</v>
      </c>
      <c r="Y213" s="26">
        <f t="shared" si="196"/>
        <v>21.5</v>
      </c>
      <c r="Z213" s="8">
        <f>AY213+IF($F213="범선",IF($BE$1=TRUE,INDEX(Sheet2!$H$2:'Sheet2'!$H$45,MATCH(AY213,Sheet2!$G$2:'Sheet2'!$G$45,0),0)),IF($BF$1=TRUE,INDEX(Sheet2!$I$2:'Sheet2'!$I$45,MATCH(AY213,Sheet2!$G$2:'Sheet2'!$G$45,0)),IF($BG$1=TRUE,INDEX(Sheet2!$H$2:'Sheet2'!$H$45,MATCH(AY213,Sheet2!$G$2:'Sheet2'!$G$45,0)),0)))+IF($BC$1=TRUE,2,0)</f>
        <v>16</v>
      </c>
      <c r="AA213" s="8">
        <f t="shared" si="197"/>
        <v>19.5</v>
      </c>
      <c r="AB213" s="8">
        <f t="shared" si="198"/>
        <v>22.5</v>
      </c>
      <c r="AC213" s="26">
        <f t="shared" si="199"/>
        <v>25.5</v>
      </c>
      <c r="AD213" s="8">
        <f>AZ213+IF($F213="범선",IF($BE$1=TRUE,INDEX(Sheet2!$H$2:'Sheet2'!$H$45,MATCH(AZ213,Sheet2!$G$2:'Sheet2'!$G$45,0),0)),IF($BF$1=TRUE,INDEX(Sheet2!$I$2:'Sheet2'!$I$45,MATCH(AZ213,Sheet2!$G$2:'Sheet2'!$G$45,0)),IF($BG$1=TRUE,INDEX(Sheet2!$H$2:'Sheet2'!$H$45,MATCH(AZ213,Sheet2!$G$2:'Sheet2'!$G$45,0)),0)))+IF($BC$1=TRUE,2,0)</f>
        <v>20</v>
      </c>
      <c r="AE213" s="8">
        <f t="shared" si="200"/>
        <v>23.5</v>
      </c>
      <c r="AF213" s="8">
        <f t="shared" si="201"/>
        <v>26.5</v>
      </c>
      <c r="AG213" s="26">
        <f t="shared" si="202"/>
        <v>29.5</v>
      </c>
      <c r="AI213" s="40">
        <v>255</v>
      </c>
      <c r="AJ213" s="40">
        <v>209</v>
      </c>
      <c r="AK213" s="40">
        <v>12</v>
      </c>
      <c r="AL213" s="40">
        <v>11</v>
      </c>
      <c r="AM213" s="40">
        <v>55</v>
      </c>
      <c r="AN213" s="40">
        <v>180</v>
      </c>
      <c r="AO213" s="40">
        <v>65</v>
      </c>
      <c r="AP213" s="40">
        <v>108</v>
      </c>
      <c r="AQ213" s="40">
        <v>362</v>
      </c>
      <c r="AR213" s="40">
        <v>3</v>
      </c>
      <c r="AS213" s="40">
        <f t="shared" si="203"/>
        <v>650</v>
      </c>
      <c r="AT213" s="40">
        <f t="shared" si="204"/>
        <v>487</v>
      </c>
      <c r="AU213" s="40">
        <f t="shared" si="205"/>
        <v>812</v>
      </c>
      <c r="AV213" s="6">
        <f t="shared" si="206"/>
        <v>6</v>
      </c>
      <c r="AW213" s="6">
        <f t="shared" si="207"/>
        <v>7</v>
      </c>
      <c r="AX213" s="6">
        <f t="shared" si="208"/>
        <v>10</v>
      </c>
      <c r="AY213" s="6">
        <f t="shared" si="209"/>
        <v>14</v>
      </c>
      <c r="AZ213" s="6">
        <f t="shared" si="210"/>
        <v>18</v>
      </c>
    </row>
    <row r="214" spans="1:52" hidden="1">
      <c r="A214" s="35">
        <v>228</v>
      </c>
      <c r="C214" s="23" t="s">
        <v>341</v>
      </c>
      <c r="D214" s="8" t="s">
        <v>43</v>
      </c>
      <c r="E214" s="3" t="s">
        <v>0</v>
      </c>
      <c r="F214" s="8" t="s">
        <v>303</v>
      </c>
      <c r="G214" s="26" t="s">
        <v>12</v>
      </c>
      <c r="H214" s="6">
        <f>ROUNDDOWN(AI214*1.05,0)+INDEX(Sheet2!$B$2:'Sheet2'!$B$5,MATCH(G214,Sheet2!$A$2:'Sheet2'!$A$5,0),0)+34*AR214-ROUNDUP(IF($BA$1=TRUE,AT214,AU214)/10,0)</f>
        <v>460</v>
      </c>
      <c r="I214" s="6">
        <f>ROUNDDOWN(AJ214*1.05,0)+INDEX(Sheet2!$B$2:'Sheet2'!$B$5,MATCH(G214,Sheet2!$A$2:'Sheet2'!$A$5,0),0)+34*AR214-ROUNDUP(IF($BA$1=TRUE,AT214,AU214)/10,0)</f>
        <v>413</v>
      </c>
      <c r="J214" s="45">
        <f t="shared" si="186"/>
        <v>873</v>
      </c>
      <c r="K214" s="41">
        <f>AU214-ROUNDDOWN(AP214/2,0)-ROUNDDOWN(MAX(AO214*1.2,AN214*0.5),0)+INDEX(Sheet2!$C$2:'Sheet2'!$C$5,MATCH(G214,Sheet2!$A$2:'Sheet2'!$A$5,0),0)</f>
        <v>729</v>
      </c>
      <c r="L214" s="23">
        <f t="shared" si="187"/>
        <v>355</v>
      </c>
      <c r="M214" s="6"/>
      <c r="N214" s="27">
        <f>AV214+IF($F214="범선",IF($BE$1=TRUE,INDEX(Sheet2!$H$2:'Sheet2'!$H$45,MATCH(AV214,Sheet2!$G$2:'Sheet2'!$G$45,0),0)),IF($BF$1=TRUE,INDEX(Sheet2!$I$2:'Sheet2'!$I$45,MATCH(AV214,Sheet2!$G$2:'Sheet2'!$G$45,0)),IF($BG$1=TRUE,INDEX(Sheet2!$H$2:'Sheet2'!$H$45,MATCH(AV214,Sheet2!$G$2:'Sheet2'!$G$45,0)),0)))+IF($BC$1=TRUE,2,0)</f>
        <v>6</v>
      </c>
      <c r="O214" s="8">
        <f t="shared" si="188"/>
        <v>9</v>
      </c>
      <c r="P214" s="8">
        <f t="shared" si="189"/>
        <v>12</v>
      </c>
      <c r="Q214" s="26">
        <f t="shared" si="190"/>
        <v>15</v>
      </c>
      <c r="R214" s="8">
        <f>AW214+IF($F214="범선",IF($BE$1=TRUE,INDEX(Sheet2!$H$2:'Sheet2'!$H$45,MATCH(AW214,Sheet2!$G$2:'Sheet2'!$G$45,0),0)),IF($BF$1=TRUE,INDEX(Sheet2!$I$2:'Sheet2'!$I$45,MATCH(AW214,Sheet2!$G$2:'Sheet2'!$G$45,0)),IF($BG$1=TRUE,INDEX(Sheet2!$H$2:'Sheet2'!$H$45,MATCH(AW214,Sheet2!$G$2:'Sheet2'!$G$45,0)),0)))+IF($BC$1=TRUE,2,0)</f>
        <v>8</v>
      </c>
      <c r="S214" s="8">
        <f t="shared" si="191"/>
        <v>11.5</v>
      </c>
      <c r="T214" s="8">
        <f t="shared" si="192"/>
        <v>14.5</v>
      </c>
      <c r="U214" s="26">
        <f t="shared" si="193"/>
        <v>17.5</v>
      </c>
      <c r="V214" s="8">
        <f>AX214+IF($F214="범선",IF($BE$1=TRUE,INDEX(Sheet2!$H$2:'Sheet2'!$H$45,MATCH(AX214,Sheet2!$G$2:'Sheet2'!$G$45,0),0)),IF($BF$1=TRUE,INDEX(Sheet2!$I$2:'Sheet2'!$I$45,MATCH(AX214,Sheet2!$G$2:'Sheet2'!$G$45,0)),IF($BG$1=TRUE,INDEX(Sheet2!$H$2:'Sheet2'!$H$45,MATCH(AX214,Sheet2!$G$2:'Sheet2'!$G$45,0)),0)))+IF($BC$1=TRUE,2,0)</f>
        <v>11</v>
      </c>
      <c r="W214" s="8">
        <f t="shared" si="194"/>
        <v>14.5</v>
      </c>
      <c r="X214" s="8">
        <f t="shared" si="195"/>
        <v>17.5</v>
      </c>
      <c r="Y214" s="26">
        <f t="shared" si="196"/>
        <v>20.5</v>
      </c>
      <c r="Z214" s="8">
        <f>AY214+IF($F214="범선",IF($BE$1=TRUE,INDEX(Sheet2!$H$2:'Sheet2'!$H$45,MATCH(AY214,Sheet2!$G$2:'Sheet2'!$G$45,0),0)),IF($BF$1=TRUE,INDEX(Sheet2!$I$2:'Sheet2'!$I$45,MATCH(AY214,Sheet2!$G$2:'Sheet2'!$G$45,0)),IF($BG$1=TRUE,INDEX(Sheet2!$H$2:'Sheet2'!$H$45,MATCH(AY214,Sheet2!$G$2:'Sheet2'!$G$45,0)),0)))+IF($BC$1=TRUE,2,0)</f>
        <v>15</v>
      </c>
      <c r="AA214" s="8">
        <f t="shared" si="197"/>
        <v>18.5</v>
      </c>
      <c r="AB214" s="8">
        <f t="shared" si="198"/>
        <v>21.5</v>
      </c>
      <c r="AC214" s="26">
        <f t="shared" si="199"/>
        <v>24.5</v>
      </c>
      <c r="AD214" s="8">
        <f>AZ214+IF($F214="범선",IF($BE$1=TRUE,INDEX(Sheet2!$H$2:'Sheet2'!$H$45,MATCH(AZ214,Sheet2!$G$2:'Sheet2'!$G$45,0),0)),IF($BF$1=TRUE,INDEX(Sheet2!$I$2:'Sheet2'!$I$45,MATCH(AZ214,Sheet2!$G$2:'Sheet2'!$G$45,0)),IF($BG$1=TRUE,INDEX(Sheet2!$H$2:'Sheet2'!$H$45,MATCH(AZ214,Sheet2!$G$2:'Sheet2'!$G$45,0)),0)))+IF($BC$1=TRUE,2,0)</f>
        <v>18</v>
      </c>
      <c r="AE214" s="8">
        <f t="shared" si="200"/>
        <v>21.5</v>
      </c>
      <c r="AF214" s="8">
        <f t="shared" si="201"/>
        <v>24.5</v>
      </c>
      <c r="AG214" s="26">
        <f t="shared" si="202"/>
        <v>27.5</v>
      </c>
      <c r="AI214" s="40">
        <v>255</v>
      </c>
      <c r="AJ214" s="40">
        <v>210</v>
      </c>
      <c r="AK214" s="40">
        <v>11</v>
      </c>
      <c r="AL214" s="40">
        <v>11</v>
      </c>
      <c r="AM214" s="40">
        <v>49</v>
      </c>
      <c r="AN214" s="40">
        <v>150</v>
      </c>
      <c r="AO214" s="40">
        <v>65</v>
      </c>
      <c r="AP214" s="40">
        <v>108</v>
      </c>
      <c r="AQ214" s="40">
        <v>392</v>
      </c>
      <c r="AR214" s="40">
        <v>3</v>
      </c>
      <c r="AS214" s="6">
        <f t="shared" si="203"/>
        <v>650</v>
      </c>
      <c r="AT214" s="6">
        <f t="shared" si="204"/>
        <v>487</v>
      </c>
      <c r="AU214" s="6">
        <f t="shared" si="205"/>
        <v>812</v>
      </c>
      <c r="AV214" s="6">
        <f t="shared" si="206"/>
        <v>4</v>
      </c>
      <c r="AW214" s="6">
        <f t="shared" si="207"/>
        <v>6</v>
      </c>
      <c r="AX214" s="6">
        <f t="shared" si="208"/>
        <v>9</v>
      </c>
      <c r="AY214" s="6">
        <f t="shared" si="209"/>
        <v>13</v>
      </c>
      <c r="AZ214" s="6">
        <f t="shared" si="210"/>
        <v>16</v>
      </c>
    </row>
    <row r="215" spans="1:52" hidden="1">
      <c r="A215" s="35">
        <v>229</v>
      </c>
      <c r="B215" s="2" t="s">
        <v>343</v>
      </c>
      <c r="C215" s="23" t="s">
        <v>342</v>
      </c>
      <c r="D215" s="8" t="s">
        <v>1</v>
      </c>
      <c r="E215" s="3" t="s">
        <v>0</v>
      </c>
      <c r="F215" s="8" t="s">
        <v>303</v>
      </c>
      <c r="G215" s="26" t="s">
        <v>12</v>
      </c>
      <c r="H215" s="6">
        <f>ROUNDDOWN(AI215*1.05,0)+INDEX(Sheet2!$B$2:'Sheet2'!$B$5,MATCH(G215,Sheet2!$A$2:'Sheet2'!$A$5,0),0)+34*AR215-ROUNDUP(IF($BA$1=TRUE,AT215,AU215)/10,0)</f>
        <v>456</v>
      </c>
      <c r="I215" s="6">
        <f>ROUNDDOWN(AJ215*1.05,0)+INDEX(Sheet2!$B$2:'Sheet2'!$B$5,MATCH(G215,Sheet2!$A$2:'Sheet2'!$A$5,0),0)+34*AR215-ROUNDUP(IF($BA$1=TRUE,AT215,AU215)/10,0)</f>
        <v>408</v>
      </c>
      <c r="J215" s="45">
        <f t="shared" si="186"/>
        <v>864</v>
      </c>
      <c r="K215" s="41">
        <f>AU215-ROUNDDOWN(AP215/2,0)-ROUNDDOWN(MAX(AO215*1.2,AN215*0.5),0)+INDEX(Sheet2!$C$2:'Sheet2'!$C$5,MATCH(G215,Sheet2!$A$2:'Sheet2'!$A$5,0),0)</f>
        <v>780</v>
      </c>
      <c r="L215" s="23">
        <f t="shared" si="187"/>
        <v>381</v>
      </c>
      <c r="M215" s="6"/>
      <c r="N215" s="27">
        <f>AV215+IF($F215="범선",IF($BE$1=TRUE,INDEX(Sheet2!$H$2:'Sheet2'!$H$45,MATCH(AV215,Sheet2!$G$2:'Sheet2'!$G$45,0),0)),IF($BF$1=TRUE,INDEX(Sheet2!$I$2:'Sheet2'!$I$45,MATCH(AV215,Sheet2!$G$2:'Sheet2'!$G$45,0)),IF($BG$1=TRUE,INDEX(Sheet2!$H$2:'Sheet2'!$H$45,MATCH(AV215,Sheet2!$G$2:'Sheet2'!$G$45,0)),0)))+IF($BC$1=TRUE,2,0)</f>
        <v>6</v>
      </c>
      <c r="O215" s="8">
        <f t="shared" si="188"/>
        <v>9</v>
      </c>
      <c r="P215" s="8">
        <f t="shared" si="189"/>
        <v>12</v>
      </c>
      <c r="Q215" s="26">
        <f t="shared" si="190"/>
        <v>15</v>
      </c>
      <c r="R215" s="8">
        <f>AW215+IF($F215="범선",IF($BE$1=TRUE,INDEX(Sheet2!$H$2:'Sheet2'!$H$45,MATCH(AW215,Sheet2!$G$2:'Sheet2'!$G$45,0),0)),IF($BF$1=TRUE,INDEX(Sheet2!$I$2:'Sheet2'!$I$45,MATCH(AW215,Sheet2!$G$2:'Sheet2'!$G$45,0)),IF($BG$1=TRUE,INDEX(Sheet2!$H$2:'Sheet2'!$H$45,MATCH(AW215,Sheet2!$G$2:'Sheet2'!$G$45,0)),0)))+IF($BC$1=TRUE,2,0)</f>
        <v>7</v>
      </c>
      <c r="S215" s="8">
        <f t="shared" si="191"/>
        <v>10.5</v>
      </c>
      <c r="T215" s="8">
        <f t="shared" si="192"/>
        <v>13.5</v>
      </c>
      <c r="U215" s="26">
        <f t="shared" si="193"/>
        <v>16.5</v>
      </c>
      <c r="V215" s="8">
        <f>AX215+IF($F215="범선",IF($BE$1=TRUE,INDEX(Sheet2!$H$2:'Sheet2'!$H$45,MATCH(AX215,Sheet2!$G$2:'Sheet2'!$G$45,0),0)),IF($BF$1=TRUE,INDEX(Sheet2!$I$2:'Sheet2'!$I$45,MATCH(AX215,Sheet2!$G$2:'Sheet2'!$G$45,0)),IF($BG$1=TRUE,INDEX(Sheet2!$H$2:'Sheet2'!$H$45,MATCH(AX215,Sheet2!$G$2:'Sheet2'!$G$45,0)),0)))+IF($BC$1=TRUE,2,0)</f>
        <v>11</v>
      </c>
      <c r="W215" s="8">
        <f t="shared" si="194"/>
        <v>14.5</v>
      </c>
      <c r="X215" s="8">
        <f t="shared" si="195"/>
        <v>17.5</v>
      </c>
      <c r="Y215" s="26">
        <f t="shared" si="196"/>
        <v>20.5</v>
      </c>
      <c r="Z215" s="8">
        <f>AY215+IF($F215="범선",IF($BE$1=TRUE,INDEX(Sheet2!$H$2:'Sheet2'!$H$45,MATCH(AY215,Sheet2!$G$2:'Sheet2'!$G$45,0),0)),IF($BF$1=TRUE,INDEX(Sheet2!$I$2:'Sheet2'!$I$45,MATCH(AY215,Sheet2!$G$2:'Sheet2'!$G$45,0)),IF($BG$1=TRUE,INDEX(Sheet2!$H$2:'Sheet2'!$H$45,MATCH(AY215,Sheet2!$G$2:'Sheet2'!$G$45,0)),0)))+IF($BC$1=TRUE,2,0)</f>
        <v>14</v>
      </c>
      <c r="AA215" s="8">
        <f t="shared" si="197"/>
        <v>17.5</v>
      </c>
      <c r="AB215" s="8">
        <f t="shared" si="198"/>
        <v>20.5</v>
      </c>
      <c r="AC215" s="26">
        <f t="shared" si="199"/>
        <v>23.5</v>
      </c>
      <c r="AD215" s="8">
        <f>AZ215+IF($F215="범선",IF($BE$1=TRUE,INDEX(Sheet2!$H$2:'Sheet2'!$H$45,MATCH(AZ215,Sheet2!$G$2:'Sheet2'!$G$45,0),0)),IF($BF$1=TRUE,INDEX(Sheet2!$I$2:'Sheet2'!$I$45,MATCH(AZ215,Sheet2!$G$2:'Sheet2'!$G$45,0)),IF($BG$1=TRUE,INDEX(Sheet2!$H$2:'Sheet2'!$H$45,MATCH(AZ215,Sheet2!$G$2:'Sheet2'!$G$45,0)),0)))+IF($BC$1=TRUE,2,0)</f>
        <v>18</v>
      </c>
      <c r="AE215" s="8">
        <f t="shared" si="200"/>
        <v>21.5</v>
      </c>
      <c r="AF215" s="8">
        <f t="shared" si="201"/>
        <v>24.5</v>
      </c>
      <c r="AG215" s="26">
        <f t="shared" si="202"/>
        <v>27.5</v>
      </c>
      <c r="AI215" s="40">
        <v>255</v>
      </c>
      <c r="AJ215" s="40">
        <v>209</v>
      </c>
      <c r="AK215" s="40">
        <v>11</v>
      </c>
      <c r="AL215" s="40">
        <v>11</v>
      </c>
      <c r="AM215" s="40">
        <v>52</v>
      </c>
      <c r="AN215" s="40">
        <v>180</v>
      </c>
      <c r="AO215" s="40">
        <v>65</v>
      </c>
      <c r="AP215" s="40">
        <v>108</v>
      </c>
      <c r="AQ215" s="40">
        <v>412</v>
      </c>
      <c r="AR215" s="40">
        <v>3</v>
      </c>
      <c r="AS215" s="6">
        <f t="shared" si="203"/>
        <v>700</v>
      </c>
      <c r="AT215" s="6">
        <f t="shared" si="204"/>
        <v>525</v>
      </c>
      <c r="AU215" s="6">
        <f t="shared" si="205"/>
        <v>875</v>
      </c>
      <c r="AV215" s="6">
        <f t="shared" si="206"/>
        <v>4</v>
      </c>
      <c r="AW215" s="6">
        <f t="shared" si="207"/>
        <v>5</v>
      </c>
      <c r="AX215" s="6">
        <f t="shared" si="208"/>
        <v>9</v>
      </c>
      <c r="AY215" s="6">
        <f t="shared" si="209"/>
        <v>12</v>
      </c>
      <c r="AZ215" s="6">
        <f t="shared" si="210"/>
        <v>16</v>
      </c>
    </row>
    <row r="216" spans="1:52" hidden="1">
      <c r="A216" s="35">
        <v>230</v>
      </c>
      <c r="B216" s="7" t="s">
        <v>151</v>
      </c>
      <c r="C216" s="23" t="s">
        <v>152</v>
      </c>
      <c r="D216" s="8" t="s">
        <v>1</v>
      </c>
      <c r="E216" s="8" t="s">
        <v>0</v>
      </c>
      <c r="F216" s="9" t="s">
        <v>69</v>
      </c>
      <c r="G216" s="26" t="s">
        <v>8</v>
      </c>
      <c r="H216" s="6">
        <f>ROUNDDOWN(AI216*1.05,0)+INDEX(Sheet2!$B$2:'Sheet2'!$B$5,MATCH(G216,Sheet2!$A$2:'Sheet2'!$A$5,0),0)+34*AR216-ROUNDUP(IF($BA$1=TRUE,AT216,AU216)/10,0)</f>
        <v>450</v>
      </c>
      <c r="I216" s="6">
        <f>ROUNDDOWN(AJ216*1.05,0)+INDEX(Sheet2!$B$2:'Sheet2'!$B$5,MATCH(G216,Sheet2!$A$2:'Sheet2'!$A$5,0),0)+34*AR216-ROUNDUP(IF($BA$1=TRUE,AT216,AU216)/10,0)</f>
        <v>581</v>
      </c>
      <c r="J216" s="45">
        <f t="shared" si="186"/>
        <v>1031</v>
      </c>
      <c r="K216" s="41">
        <f>AU216-ROUNDDOWN(AP216/2,0)-ROUNDDOWN(MAX(AO216*1.2,AN216*0.5),0)+INDEX(Sheet2!$C$2:'Sheet2'!$C$5,MATCH(G216,Sheet2!$A$2:'Sheet2'!$A$5,0),0)</f>
        <v>883</v>
      </c>
      <c r="L216" s="23">
        <f t="shared" si="187"/>
        <v>479</v>
      </c>
      <c r="M216" s="6"/>
      <c r="N216" s="27">
        <f>AV216+IF($F216="범선",IF($BE$1=TRUE,INDEX(Sheet2!$H$2:'Sheet2'!$H$45,MATCH(AV216,Sheet2!$G$2:'Sheet2'!$G$45,0),0)),IF($BF$1=TRUE,INDEX(Sheet2!$I$2:'Sheet2'!$I$45,MATCH(AV216,Sheet2!$G$2:'Sheet2'!$G$45,0)),IF($BG$1=TRUE,INDEX(Sheet2!$H$2:'Sheet2'!$H$45,MATCH(AV216,Sheet2!$G$2:'Sheet2'!$G$45,0)),0)))+IF($BC$1=TRUE,2,0)</f>
        <v>-2</v>
      </c>
      <c r="O216" s="8">
        <f t="shared" si="188"/>
        <v>1</v>
      </c>
      <c r="P216" s="8">
        <f t="shared" si="189"/>
        <v>4</v>
      </c>
      <c r="Q216" s="26">
        <f t="shared" si="190"/>
        <v>7</v>
      </c>
      <c r="R216" s="8">
        <f>AW216+IF($F216="범선",IF($BE$1=TRUE,INDEX(Sheet2!$H$2:'Sheet2'!$H$45,MATCH(AW216,Sheet2!$G$2:'Sheet2'!$G$45,0),0)),IF($BF$1=TRUE,INDEX(Sheet2!$I$2:'Sheet2'!$I$45,MATCH(AW216,Sheet2!$G$2:'Sheet2'!$G$45,0)),IF($BG$1=TRUE,INDEX(Sheet2!$H$2:'Sheet2'!$H$45,MATCH(AW216,Sheet2!$G$2:'Sheet2'!$G$45,0)),0)))+IF($BC$1=TRUE,2,0)</f>
        <v>0</v>
      </c>
      <c r="S216" s="8">
        <f t="shared" si="191"/>
        <v>3.5</v>
      </c>
      <c r="T216" s="8">
        <f t="shared" si="192"/>
        <v>6.5</v>
      </c>
      <c r="U216" s="26">
        <f t="shared" si="193"/>
        <v>9.5</v>
      </c>
      <c r="V216" s="8">
        <f>AX216+IF($F216="범선",IF($BE$1=TRUE,INDEX(Sheet2!$H$2:'Sheet2'!$H$45,MATCH(AX216,Sheet2!$G$2:'Sheet2'!$G$45,0),0)),IF($BF$1=TRUE,INDEX(Sheet2!$I$2:'Sheet2'!$I$45,MATCH(AX216,Sheet2!$G$2:'Sheet2'!$G$45,0)),IF($BG$1=TRUE,INDEX(Sheet2!$H$2:'Sheet2'!$H$45,MATCH(AX216,Sheet2!$G$2:'Sheet2'!$G$45,0)),0)))+IF($BC$1=TRUE,2,0)</f>
        <v>3</v>
      </c>
      <c r="W216" s="8">
        <f t="shared" si="194"/>
        <v>6.5</v>
      </c>
      <c r="X216" s="8">
        <f t="shared" si="195"/>
        <v>9.5</v>
      </c>
      <c r="Y216" s="26">
        <f t="shared" si="196"/>
        <v>12.5</v>
      </c>
      <c r="Z216" s="8">
        <f>AY216+IF($F216="범선",IF($BE$1=TRUE,INDEX(Sheet2!$H$2:'Sheet2'!$H$45,MATCH(AY216,Sheet2!$G$2:'Sheet2'!$G$45,0),0)),IF($BF$1=TRUE,INDEX(Sheet2!$I$2:'Sheet2'!$I$45,MATCH(AY216,Sheet2!$G$2:'Sheet2'!$G$45,0)),IF($BG$1=TRUE,INDEX(Sheet2!$H$2:'Sheet2'!$H$45,MATCH(AY216,Sheet2!$G$2:'Sheet2'!$G$45,0)),0)))+IF($BC$1=TRUE,2,0)</f>
        <v>7</v>
      </c>
      <c r="AA216" s="8">
        <f t="shared" si="197"/>
        <v>10.5</v>
      </c>
      <c r="AB216" s="8">
        <f t="shared" si="198"/>
        <v>13.5</v>
      </c>
      <c r="AC216" s="26">
        <f t="shared" si="199"/>
        <v>16.5</v>
      </c>
      <c r="AD216" s="8">
        <f>AZ216+IF($F216="범선",IF($BE$1=TRUE,INDEX(Sheet2!$H$2:'Sheet2'!$H$45,MATCH(AZ216,Sheet2!$G$2:'Sheet2'!$G$45,0),0)),IF($BF$1=TRUE,INDEX(Sheet2!$I$2:'Sheet2'!$I$45,MATCH(AZ216,Sheet2!$G$2:'Sheet2'!$G$45,0)),IF($BG$1=TRUE,INDEX(Sheet2!$H$2:'Sheet2'!$H$45,MATCH(AZ216,Sheet2!$G$2:'Sheet2'!$G$45,0)),0)))+IF($BC$1=TRUE,2,0)</f>
        <v>10</v>
      </c>
      <c r="AE216" s="8">
        <f t="shared" si="200"/>
        <v>13.5</v>
      </c>
      <c r="AF216" s="8">
        <f t="shared" si="201"/>
        <v>16.5</v>
      </c>
      <c r="AG216" s="26">
        <f t="shared" si="202"/>
        <v>19.5</v>
      </c>
      <c r="AH216" s="8"/>
      <c r="AI216" s="6">
        <v>240</v>
      </c>
      <c r="AJ216" s="6">
        <v>365</v>
      </c>
      <c r="AK216" s="6">
        <v>11</v>
      </c>
      <c r="AL216" s="6">
        <v>11</v>
      </c>
      <c r="AM216" s="6">
        <v>14</v>
      </c>
      <c r="AN216" s="6">
        <v>60</v>
      </c>
      <c r="AO216" s="6">
        <v>35</v>
      </c>
      <c r="AP216" s="6">
        <v>22</v>
      </c>
      <c r="AQ216" s="6">
        <v>628</v>
      </c>
      <c r="AR216" s="6">
        <v>3</v>
      </c>
      <c r="AS216" s="6">
        <f t="shared" si="203"/>
        <v>710</v>
      </c>
      <c r="AT216" s="6">
        <f t="shared" si="204"/>
        <v>532</v>
      </c>
      <c r="AU216" s="6">
        <f t="shared" si="205"/>
        <v>887</v>
      </c>
      <c r="AV216" s="6">
        <f t="shared" si="206"/>
        <v>-4</v>
      </c>
      <c r="AW216" s="6">
        <f t="shared" si="207"/>
        <v>-2</v>
      </c>
      <c r="AX216" s="6">
        <f t="shared" si="208"/>
        <v>1</v>
      </c>
      <c r="AY216" s="6">
        <f t="shared" si="209"/>
        <v>5</v>
      </c>
      <c r="AZ216" s="6">
        <f t="shared" si="210"/>
        <v>8</v>
      </c>
    </row>
    <row r="217" spans="1:52" hidden="1">
      <c r="A217" s="35">
        <v>231</v>
      </c>
      <c r="B217" s="7" t="s">
        <v>134</v>
      </c>
      <c r="C217" s="23" t="s">
        <v>130</v>
      </c>
      <c r="D217" s="8" t="s">
        <v>1</v>
      </c>
      <c r="E217" s="8" t="s">
        <v>0</v>
      </c>
      <c r="F217" s="9" t="s">
        <v>69</v>
      </c>
      <c r="G217" s="26" t="s">
        <v>12</v>
      </c>
      <c r="H217" s="6">
        <f>ROUNDDOWN(AI217*1.05,0)+INDEX(Sheet2!$B$2:'Sheet2'!$B$5,MATCH(G217,Sheet2!$A$2:'Sheet2'!$A$5,0),0)+34*AR217-ROUNDUP(IF($BA$1=TRUE,AT217,AU217)/10,0)</f>
        <v>406</v>
      </c>
      <c r="I217" s="6">
        <f>ROUNDDOWN(AJ217*1.05,0)+INDEX(Sheet2!$B$2:'Sheet2'!$B$5,MATCH(G217,Sheet2!$A$2:'Sheet2'!$A$5,0),0)+34*AR217-ROUNDUP(IF($BA$1=TRUE,AT217,AU217)/10,0)</f>
        <v>506</v>
      </c>
      <c r="J217" s="45">
        <f t="shared" si="186"/>
        <v>912</v>
      </c>
      <c r="K217" s="41">
        <f>AU217-ROUNDDOWN(AP217/2,0)-ROUNDDOWN(MAX(AO217*1.2,AN217*0.5),0)+INDEX(Sheet2!$C$2:'Sheet2'!$C$5,MATCH(G217,Sheet2!$A$2:'Sheet2'!$A$5,0),0)</f>
        <v>555</v>
      </c>
      <c r="L217" s="23">
        <f t="shared" si="187"/>
        <v>240</v>
      </c>
      <c r="M217" s="6"/>
      <c r="N217" s="27">
        <f>AV217+IF($F217="범선",IF($BE$1=TRUE,INDEX(Sheet2!$H$2:'Sheet2'!$H$45,MATCH(AV217,Sheet2!$G$2:'Sheet2'!$G$45,0),0)),IF($BF$1=TRUE,INDEX(Sheet2!$I$2:'Sheet2'!$I$45,MATCH(AV217,Sheet2!$G$2:'Sheet2'!$G$45,0)),IF($BG$1=TRUE,INDEX(Sheet2!$H$2:'Sheet2'!$H$45,MATCH(AV217,Sheet2!$G$2:'Sheet2'!$G$45,0)),0)))+IF($BC$1=TRUE,2,0)</f>
        <v>6</v>
      </c>
      <c r="O217" s="8">
        <f t="shared" si="188"/>
        <v>9</v>
      </c>
      <c r="P217" s="8">
        <f t="shared" si="189"/>
        <v>12</v>
      </c>
      <c r="Q217" s="26">
        <f t="shared" si="190"/>
        <v>15</v>
      </c>
      <c r="R217" s="8">
        <f>AW217+IF($F217="범선",IF($BE$1=TRUE,INDEX(Sheet2!$H$2:'Sheet2'!$H$45,MATCH(AW217,Sheet2!$G$2:'Sheet2'!$G$45,0),0)),IF($BF$1=TRUE,INDEX(Sheet2!$I$2:'Sheet2'!$I$45,MATCH(AW217,Sheet2!$G$2:'Sheet2'!$G$45,0)),IF($BG$1=TRUE,INDEX(Sheet2!$H$2:'Sheet2'!$H$45,MATCH(AW217,Sheet2!$G$2:'Sheet2'!$G$45,0)),0)))+IF($BC$1=TRUE,2,0)</f>
        <v>7</v>
      </c>
      <c r="S217" s="8">
        <f t="shared" si="191"/>
        <v>10.5</v>
      </c>
      <c r="T217" s="8">
        <f t="shared" si="192"/>
        <v>13.5</v>
      </c>
      <c r="U217" s="26">
        <f t="shared" si="193"/>
        <v>16.5</v>
      </c>
      <c r="V217" s="8">
        <f>AX217+IF($F217="범선",IF($BE$1=TRUE,INDEX(Sheet2!$H$2:'Sheet2'!$H$45,MATCH(AX217,Sheet2!$G$2:'Sheet2'!$G$45,0),0)),IF($BF$1=TRUE,INDEX(Sheet2!$I$2:'Sheet2'!$I$45,MATCH(AX217,Sheet2!$G$2:'Sheet2'!$G$45,0)),IF($BG$1=TRUE,INDEX(Sheet2!$H$2:'Sheet2'!$H$45,MATCH(AX217,Sheet2!$G$2:'Sheet2'!$G$45,0)),0)))+IF($BC$1=TRUE,2,0)</f>
        <v>10</v>
      </c>
      <c r="W217" s="8">
        <f t="shared" si="194"/>
        <v>13.5</v>
      </c>
      <c r="X217" s="8">
        <f t="shared" si="195"/>
        <v>16.5</v>
      </c>
      <c r="Y217" s="26">
        <f t="shared" si="196"/>
        <v>19.5</v>
      </c>
      <c r="Z217" s="8">
        <f>AY217+IF($F217="범선",IF($BE$1=TRUE,INDEX(Sheet2!$H$2:'Sheet2'!$H$45,MATCH(AY217,Sheet2!$G$2:'Sheet2'!$G$45,0),0)),IF($BF$1=TRUE,INDEX(Sheet2!$I$2:'Sheet2'!$I$45,MATCH(AY217,Sheet2!$G$2:'Sheet2'!$G$45,0)),IF($BG$1=TRUE,INDEX(Sheet2!$H$2:'Sheet2'!$H$45,MATCH(AY217,Sheet2!$G$2:'Sheet2'!$G$45,0)),0)))+IF($BC$1=TRUE,2,0)</f>
        <v>14</v>
      </c>
      <c r="AA217" s="8">
        <f t="shared" si="197"/>
        <v>17.5</v>
      </c>
      <c r="AB217" s="8">
        <f t="shared" si="198"/>
        <v>20.5</v>
      </c>
      <c r="AC217" s="26">
        <f t="shared" si="199"/>
        <v>23.5</v>
      </c>
      <c r="AD217" s="8">
        <f>AZ217+IF($F217="범선",IF($BE$1=TRUE,INDEX(Sheet2!$H$2:'Sheet2'!$H$45,MATCH(AZ217,Sheet2!$G$2:'Sheet2'!$G$45,0),0)),IF($BF$1=TRUE,INDEX(Sheet2!$I$2:'Sheet2'!$I$45,MATCH(AZ217,Sheet2!$G$2:'Sheet2'!$G$45,0)),IF($BG$1=TRUE,INDEX(Sheet2!$H$2:'Sheet2'!$H$45,MATCH(AZ217,Sheet2!$G$2:'Sheet2'!$G$45,0)),0)))+IF($BC$1=TRUE,2,0)</f>
        <v>18</v>
      </c>
      <c r="AE217" s="8">
        <f t="shared" si="200"/>
        <v>21.5</v>
      </c>
      <c r="AF217" s="8">
        <f t="shared" si="201"/>
        <v>24.5</v>
      </c>
      <c r="AG217" s="26">
        <f t="shared" si="202"/>
        <v>27.5</v>
      </c>
      <c r="AH217" s="8"/>
      <c r="AI217" s="6">
        <v>195</v>
      </c>
      <c r="AJ217" s="6">
        <v>290</v>
      </c>
      <c r="AK217" s="6">
        <v>11</v>
      </c>
      <c r="AL217" s="6">
        <v>15</v>
      </c>
      <c r="AM217" s="6">
        <v>40</v>
      </c>
      <c r="AN217" s="6">
        <v>210</v>
      </c>
      <c r="AO217" s="6">
        <v>50</v>
      </c>
      <c r="AP217" s="6">
        <v>108</v>
      </c>
      <c r="AQ217" s="6">
        <v>214</v>
      </c>
      <c r="AR217" s="6">
        <v>3</v>
      </c>
      <c r="AS217" s="6">
        <f t="shared" si="203"/>
        <v>532</v>
      </c>
      <c r="AT217" s="6">
        <f t="shared" si="204"/>
        <v>399</v>
      </c>
      <c r="AU217" s="6">
        <f t="shared" si="205"/>
        <v>665</v>
      </c>
      <c r="AV217" s="6">
        <f t="shared" si="206"/>
        <v>4</v>
      </c>
      <c r="AW217" s="6">
        <f t="shared" si="207"/>
        <v>5</v>
      </c>
      <c r="AX217" s="6">
        <f t="shared" si="208"/>
        <v>8</v>
      </c>
      <c r="AY217" s="6">
        <f t="shared" si="209"/>
        <v>12</v>
      </c>
      <c r="AZ217" s="6">
        <f t="shared" si="210"/>
        <v>16</v>
      </c>
    </row>
    <row r="218" spans="1:52" hidden="1">
      <c r="A218" s="35">
        <v>232</v>
      </c>
      <c r="B218" s="7" t="s">
        <v>86</v>
      </c>
      <c r="C218" s="23" t="s">
        <v>130</v>
      </c>
      <c r="D218" s="8" t="s">
        <v>1</v>
      </c>
      <c r="E218" s="8" t="s">
        <v>0</v>
      </c>
      <c r="F218" s="9" t="s">
        <v>69</v>
      </c>
      <c r="G218" s="26" t="s">
        <v>8</v>
      </c>
      <c r="H218" s="6">
        <f>ROUNDDOWN(AI218*1.05,0)+INDEX(Sheet2!$B$2:'Sheet2'!$B$5,MATCH(G218,Sheet2!$A$2:'Sheet2'!$A$5,0),0)+34*AR218-ROUNDUP(IF($BA$1=TRUE,AT218,AU218)/10,0)</f>
        <v>446</v>
      </c>
      <c r="I218" s="6">
        <f>ROUNDDOWN(AJ218*1.05,0)+INDEX(Sheet2!$B$2:'Sheet2'!$B$5,MATCH(G218,Sheet2!$A$2:'Sheet2'!$A$5,0),0)+34*AR218-ROUNDUP(IF($BA$1=TRUE,AT218,AU218)/10,0)</f>
        <v>519</v>
      </c>
      <c r="J218" s="45">
        <f t="shared" si="186"/>
        <v>965</v>
      </c>
      <c r="K218" s="41">
        <f>AU218-ROUNDDOWN(AP218/2,0)-ROUNDDOWN(MAX(AO218*1.2,AN218*0.5),0)+INDEX(Sheet2!$C$2:'Sheet2'!$C$5,MATCH(G218,Sheet2!$A$2:'Sheet2'!$A$5,0),0)</f>
        <v>963</v>
      </c>
      <c r="L218" s="23">
        <f t="shared" si="187"/>
        <v>531</v>
      </c>
      <c r="M218" s="6"/>
      <c r="N218" s="27">
        <f>AV218+IF($F218="범선",IF($BE$1=TRUE,INDEX(Sheet2!$H$2:'Sheet2'!$H$45,MATCH(AV218,Sheet2!$G$2:'Sheet2'!$G$45,0),0)),IF($BF$1=TRUE,INDEX(Sheet2!$I$2:'Sheet2'!$I$45,MATCH(AV218,Sheet2!$G$2:'Sheet2'!$G$45,0)),IF($BG$1=TRUE,INDEX(Sheet2!$H$2:'Sheet2'!$H$45,MATCH(AV218,Sheet2!$G$2:'Sheet2'!$G$45,0)),0)))+IF($BC$1=TRUE,2,0)</f>
        <v>2</v>
      </c>
      <c r="O218" s="8">
        <f t="shared" si="188"/>
        <v>5</v>
      </c>
      <c r="P218" s="8">
        <f t="shared" si="189"/>
        <v>8</v>
      </c>
      <c r="Q218" s="26">
        <f t="shared" si="190"/>
        <v>11</v>
      </c>
      <c r="R218" s="8">
        <f>AW218+IF($F218="범선",IF($BE$1=TRUE,INDEX(Sheet2!$H$2:'Sheet2'!$H$45,MATCH(AW218,Sheet2!$G$2:'Sheet2'!$G$45,0),0)),IF($BF$1=TRUE,INDEX(Sheet2!$I$2:'Sheet2'!$I$45,MATCH(AW218,Sheet2!$G$2:'Sheet2'!$G$45,0)),IF($BG$1=TRUE,INDEX(Sheet2!$H$2:'Sheet2'!$H$45,MATCH(AW218,Sheet2!$G$2:'Sheet2'!$G$45,0)),0)))+IF($BC$1=TRUE,2,0)</f>
        <v>3</v>
      </c>
      <c r="S218" s="8">
        <f t="shared" si="191"/>
        <v>6.5</v>
      </c>
      <c r="T218" s="8">
        <f t="shared" si="192"/>
        <v>9.5</v>
      </c>
      <c r="U218" s="26">
        <f t="shared" si="193"/>
        <v>12.5</v>
      </c>
      <c r="V218" s="8">
        <f>AX218+IF($F218="범선",IF($BE$1=TRUE,INDEX(Sheet2!$H$2:'Sheet2'!$H$45,MATCH(AX218,Sheet2!$G$2:'Sheet2'!$G$45,0),0)),IF($BF$1=TRUE,INDEX(Sheet2!$I$2:'Sheet2'!$I$45,MATCH(AX218,Sheet2!$G$2:'Sheet2'!$G$45,0)),IF($BG$1=TRUE,INDEX(Sheet2!$H$2:'Sheet2'!$H$45,MATCH(AX218,Sheet2!$G$2:'Sheet2'!$G$45,0)),0)))+IF($BC$1=TRUE,2,0)</f>
        <v>6</v>
      </c>
      <c r="W218" s="8">
        <f t="shared" si="194"/>
        <v>9.5</v>
      </c>
      <c r="X218" s="8">
        <f t="shared" si="195"/>
        <v>12.5</v>
      </c>
      <c r="Y218" s="26">
        <f t="shared" si="196"/>
        <v>15.5</v>
      </c>
      <c r="Z218" s="8">
        <f>AY218+IF($F218="범선",IF($BE$1=TRUE,INDEX(Sheet2!$H$2:'Sheet2'!$H$45,MATCH(AY218,Sheet2!$G$2:'Sheet2'!$G$45,0),0)),IF($BF$1=TRUE,INDEX(Sheet2!$I$2:'Sheet2'!$I$45,MATCH(AY218,Sheet2!$G$2:'Sheet2'!$G$45,0)),IF($BG$1=TRUE,INDEX(Sheet2!$H$2:'Sheet2'!$H$45,MATCH(AY218,Sheet2!$G$2:'Sheet2'!$G$45,0)),0)))+IF($BC$1=TRUE,2,0)</f>
        <v>10</v>
      </c>
      <c r="AA218" s="8">
        <f t="shared" si="197"/>
        <v>13.5</v>
      </c>
      <c r="AB218" s="8">
        <f t="shared" si="198"/>
        <v>16.5</v>
      </c>
      <c r="AC218" s="26">
        <f t="shared" si="199"/>
        <v>19.5</v>
      </c>
      <c r="AD218" s="8">
        <f>AZ218+IF($F218="범선",IF($BE$1=TRUE,INDEX(Sheet2!$H$2:'Sheet2'!$H$45,MATCH(AZ218,Sheet2!$G$2:'Sheet2'!$G$45,0),0)),IF($BF$1=TRUE,INDEX(Sheet2!$I$2:'Sheet2'!$I$45,MATCH(AZ218,Sheet2!$G$2:'Sheet2'!$G$45,0)),IF($BG$1=TRUE,INDEX(Sheet2!$H$2:'Sheet2'!$H$45,MATCH(AZ218,Sheet2!$G$2:'Sheet2'!$G$45,0)),0)))+IF($BC$1=TRUE,2,0)</f>
        <v>14</v>
      </c>
      <c r="AE218" s="8">
        <f t="shared" si="200"/>
        <v>17.5</v>
      </c>
      <c r="AF218" s="8">
        <f t="shared" si="201"/>
        <v>20.5</v>
      </c>
      <c r="AG218" s="26">
        <f t="shared" si="202"/>
        <v>23.5</v>
      </c>
      <c r="AH218" s="8"/>
      <c r="AI218" s="6">
        <v>240</v>
      </c>
      <c r="AJ218" s="6">
        <v>310</v>
      </c>
      <c r="AK218" s="6">
        <v>11</v>
      </c>
      <c r="AL218" s="6">
        <v>15</v>
      </c>
      <c r="AM218" s="6">
        <v>30</v>
      </c>
      <c r="AN218" s="6">
        <v>60</v>
      </c>
      <c r="AO218" s="6">
        <v>25</v>
      </c>
      <c r="AP218" s="6">
        <v>25</v>
      </c>
      <c r="AQ218" s="6">
        <v>680</v>
      </c>
      <c r="AR218" s="6">
        <v>3</v>
      </c>
      <c r="AS218" s="6">
        <f t="shared" si="203"/>
        <v>765</v>
      </c>
      <c r="AT218" s="6">
        <f t="shared" si="204"/>
        <v>573</v>
      </c>
      <c r="AU218" s="6">
        <f t="shared" si="205"/>
        <v>956</v>
      </c>
      <c r="AV218" s="6">
        <f t="shared" si="206"/>
        <v>0</v>
      </c>
      <c r="AW218" s="6">
        <f t="shared" si="207"/>
        <v>1</v>
      </c>
      <c r="AX218" s="6">
        <f t="shared" si="208"/>
        <v>4</v>
      </c>
      <c r="AY218" s="6">
        <f t="shared" si="209"/>
        <v>8</v>
      </c>
      <c r="AZ218" s="6">
        <f t="shared" si="210"/>
        <v>12</v>
      </c>
    </row>
    <row r="219" spans="1:52" hidden="1">
      <c r="A219" s="35">
        <v>233</v>
      </c>
      <c r="B219" s="7" t="s">
        <v>76</v>
      </c>
      <c r="C219" s="23" t="s">
        <v>130</v>
      </c>
      <c r="D219" s="8" t="s">
        <v>1</v>
      </c>
      <c r="E219" s="8" t="s">
        <v>120</v>
      </c>
      <c r="F219" s="9" t="s">
        <v>69</v>
      </c>
      <c r="G219" s="26" t="s">
        <v>12</v>
      </c>
      <c r="H219" s="6">
        <f>ROUNDDOWN(AI219*1.05,0)+INDEX(Sheet2!$B$2:'Sheet2'!$B$5,MATCH(G219,Sheet2!$A$2:'Sheet2'!$A$5,0),0)+34*AR219-ROUNDUP(IF($BA$1=TRUE,AT219,AU219)/10,0)</f>
        <v>416</v>
      </c>
      <c r="I219" s="6">
        <f>ROUNDDOWN(AJ219*1.05,0)+INDEX(Sheet2!$B$2:'Sheet2'!$B$5,MATCH(G219,Sheet2!$A$2:'Sheet2'!$A$5,0),0)+34*AR219-ROUNDUP(IF($BA$1=TRUE,AT219,AU219)/10,0)</f>
        <v>550</v>
      </c>
      <c r="J219" s="45">
        <f t="shared" si="186"/>
        <v>966</v>
      </c>
      <c r="K219" s="41">
        <f>AU219-ROUNDDOWN(AP219/2,0)-ROUNDDOWN(MAX(AO219*1.2,AN219*0.5),0)+INDEX(Sheet2!$C$2:'Sheet2'!$C$5,MATCH(G219,Sheet2!$A$2:'Sheet2'!$A$5,0),0)</f>
        <v>1011</v>
      </c>
      <c r="L219" s="23">
        <f t="shared" si="187"/>
        <v>537</v>
      </c>
      <c r="M219" s="6"/>
      <c r="N219" s="27">
        <f>AV219+IF($F219="범선",IF($BE$1=TRUE,INDEX(Sheet2!$H$2:'Sheet2'!$H$45,MATCH(AV219,Sheet2!$G$2:'Sheet2'!$G$45,0),0)),IF($BF$1=TRUE,INDEX(Sheet2!$I$2:'Sheet2'!$I$45,MATCH(AV219,Sheet2!$G$2:'Sheet2'!$G$45,0)),IF($BG$1=TRUE,INDEX(Sheet2!$H$2:'Sheet2'!$H$45,MATCH(AV219,Sheet2!$G$2:'Sheet2'!$G$45,0)),0)))+IF($BC$1=TRUE,2,0)</f>
        <v>2</v>
      </c>
      <c r="O219" s="8">
        <f t="shared" si="188"/>
        <v>5</v>
      </c>
      <c r="P219" s="8">
        <f t="shared" si="189"/>
        <v>8</v>
      </c>
      <c r="Q219" s="26">
        <f t="shared" si="190"/>
        <v>11</v>
      </c>
      <c r="R219" s="8">
        <f>AW219+IF($F219="범선",IF($BE$1=TRUE,INDEX(Sheet2!$H$2:'Sheet2'!$H$45,MATCH(AW219,Sheet2!$G$2:'Sheet2'!$G$45,0),0)),IF($BF$1=TRUE,INDEX(Sheet2!$I$2:'Sheet2'!$I$45,MATCH(AW219,Sheet2!$G$2:'Sheet2'!$G$45,0)),IF($BG$1=TRUE,INDEX(Sheet2!$H$2:'Sheet2'!$H$45,MATCH(AW219,Sheet2!$G$2:'Sheet2'!$G$45,0)),0)))+IF($BC$1=TRUE,2,0)</f>
        <v>3</v>
      </c>
      <c r="S219" s="8">
        <f t="shared" si="191"/>
        <v>6.5</v>
      </c>
      <c r="T219" s="8">
        <f t="shared" si="192"/>
        <v>9.5</v>
      </c>
      <c r="U219" s="26">
        <f t="shared" si="193"/>
        <v>12.5</v>
      </c>
      <c r="V219" s="8">
        <f>AX219+IF($F219="범선",IF($BE$1=TRUE,INDEX(Sheet2!$H$2:'Sheet2'!$H$45,MATCH(AX219,Sheet2!$G$2:'Sheet2'!$G$45,0),0)),IF($BF$1=TRUE,INDEX(Sheet2!$I$2:'Sheet2'!$I$45,MATCH(AX219,Sheet2!$G$2:'Sheet2'!$G$45,0)),IF($BG$1=TRUE,INDEX(Sheet2!$H$2:'Sheet2'!$H$45,MATCH(AX219,Sheet2!$G$2:'Sheet2'!$G$45,0)),0)))+IF($BC$1=TRUE,2,0)</f>
        <v>6</v>
      </c>
      <c r="W219" s="8">
        <f t="shared" si="194"/>
        <v>9.5</v>
      </c>
      <c r="X219" s="8">
        <f t="shared" si="195"/>
        <v>12.5</v>
      </c>
      <c r="Y219" s="26">
        <f t="shared" si="196"/>
        <v>15.5</v>
      </c>
      <c r="Z219" s="8">
        <f>AY219+IF($F219="범선",IF($BE$1=TRUE,INDEX(Sheet2!$H$2:'Sheet2'!$H$45,MATCH(AY219,Sheet2!$G$2:'Sheet2'!$G$45,0),0)),IF($BF$1=TRUE,INDEX(Sheet2!$I$2:'Sheet2'!$I$45,MATCH(AY219,Sheet2!$G$2:'Sheet2'!$G$45,0)),IF($BG$1=TRUE,INDEX(Sheet2!$H$2:'Sheet2'!$H$45,MATCH(AY219,Sheet2!$G$2:'Sheet2'!$G$45,0)),0)))+IF($BC$1=TRUE,2,0)</f>
        <v>10</v>
      </c>
      <c r="AA219" s="8">
        <f t="shared" si="197"/>
        <v>13.5</v>
      </c>
      <c r="AB219" s="8">
        <f t="shared" si="198"/>
        <v>16.5</v>
      </c>
      <c r="AC219" s="26">
        <f t="shared" si="199"/>
        <v>19.5</v>
      </c>
      <c r="AD219" s="8">
        <f>AZ219+IF($F219="범선",IF($BE$1=TRUE,INDEX(Sheet2!$H$2:'Sheet2'!$H$45,MATCH(AZ219,Sheet2!$G$2:'Sheet2'!$G$45,0),0)),IF($BF$1=TRUE,INDEX(Sheet2!$I$2:'Sheet2'!$I$45,MATCH(AZ219,Sheet2!$G$2:'Sheet2'!$G$45,0)),IF($BG$1=TRUE,INDEX(Sheet2!$H$2:'Sheet2'!$H$45,MATCH(AZ219,Sheet2!$G$2:'Sheet2'!$G$45,0)),0)))+IF($BC$1=TRUE,2,0)</f>
        <v>14</v>
      </c>
      <c r="AE219" s="8">
        <f t="shared" si="200"/>
        <v>17.5</v>
      </c>
      <c r="AF219" s="8">
        <f t="shared" si="201"/>
        <v>20.5</v>
      </c>
      <c r="AG219" s="26">
        <f t="shared" si="202"/>
        <v>23.5</v>
      </c>
      <c r="AH219" s="8"/>
      <c r="AI219" s="6">
        <v>227</v>
      </c>
      <c r="AJ219" s="6">
        <v>355</v>
      </c>
      <c r="AK219" s="6">
        <v>10</v>
      </c>
      <c r="AL219" s="6">
        <v>15</v>
      </c>
      <c r="AM219" s="6">
        <v>35</v>
      </c>
      <c r="AN219" s="6">
        <v>120</v>
      </c>
      <c r="AO219" s="6">
        <v>50</v>
      </c>
      <c r="AP219" s="6">
        <v>80</v>
      </c>
      <c r="AQ219" s="6">
        <v>650</v>
      </c>
      <c r="AR219" s="6">
        <v>3</v>
      </c>
      <c r="AS219" s="6">
        <f t="shared" si="203"/>
        <v>850</v>
      </c>
      <c r="AT219" s="6">
        <f t="shared" si="204"/>
        <v>637</v>
      </c>
      <c r="AU219" s="6">
        <f t="shared" si="205"/>
        <v>1062</v>
      </c>
      <c r="AV219" s="6">
        <f t="shared" si="206"/>
        <v>0</v>
      </c>
      <c r="AW219" s="6">
        <f t="shared" si="207"/>
        <v>1</v>
      </c>
      <c r="AX219" s="6">
        <f t="shared" si="208"/>
        <v>4</v>
      </c>
      <c r="AY219" s="6">
        <f t="shared" si="209"/>
        <v>8</v>
      </c>
      <c r="AZ219" s="6">
        <f t="shared" si="210"/>
        <v>12</v>
      </c>
    </row>
    <row r="220" spans="1:52" hidden="1">
      <c r="A220" s="35">
        <v>234</v>
      </c>
      <c r="B220" s="7" t="s">
        <v>131</v>
      </c>
      <c r="C220" s="23" t="s">
        <v>130</v>
      </c>
      <c r="D220" s="8" t="s">
        <v>1</v>
      </c>
      <c r="E220" s="8" t="s">
        <v>0</v>
      </c>
      <c r="F220" s="9" t="s">
        <v>69</v>
      </c>
      <c r="G220" s="26" t="s">
        <v>10</v>
      </c>
      <c r="H220" s="6">
        <f>ROUNDDOWN(AI220*1.05,0)+INDEX(Sheet2!$B$2:'Sheet2'!$B$5,MATCH(G220,Sheet2!$A$2:'Sheet2'!$A$5,0),0)+34*AR220-ROUNDUP(IF($BA$1=TRUE,AT220,AU220)/10,0)</f>
        <v>356</v>
      </c>
      <c r="I220" s="6">
        <f>ROUNDDOWN(AJ220*1.05,0)+INDEX(Sheet2!$B$2:'Sheet2'!$B$5,MATCH(G220,Sheet2!$A$2:'Sheet2'!$A$5,0),0)+34*AR220-ROUNDUP(IF($BA$1=TRUE,AT220,AU220)/10,0)</f>
        <v>482</v>
      </c>
      <c r="J220" s="45">
        <f t="shared" ref="J220:J282" si="211">H220+I220</f>
        <v>838</v>
      </c>
      <c r="K220" s="41">
        <f>AU220-ROUNDDOWN(AP220/2,0)-ROUNDDOWN(MAX(AO220*1.2,AN220*0.5),0)+INDEX(Sheet2!$C$2:'Sheet2'!$C$5,MATCH(G220,Sheet2!$A$2:'Sheet2'!$A$5,0),0)</f>
        <v>1234</v>
      </c>
      <c r="L220" s="23">
        <f t="shared" ref="L220:L282" si="212">AT220-ROUNDDOWN(AP220/2,0)-ROUNDDOWN(MAX(AO220*1.2,AN220*0.5),0)</f>
        <v>688</v>
      </c>
      <c r="M220" s="6"/>
      <c r="N220" s="27">
        <f>AV220+IF($F220="범선",IF($BE$1=TRUE,INDEX(Sheet2!$H$2:'Sheet2'!$H$45,MATCH(AV220,Sheet2!$G$2:'Sheet2'!$G$45,0),0)),IF($BF$1=TRUE,INDEX(Sheet2!$I$2:'Sheet2'!$I$45,MATCH(AV220,Sheet2!$G$2:'Sheet2'!$G$45,0)),IF($BG$1=TRUE,INDEX(Sheet2!$H$2:'Sheet2'!$H$45,MATCH(AV220,Sheet2!$G$2:'Sheet2'!$G$45,0)),0)))+IF($BC$1=TRUE,2,0)</f>
        <v>1</v>
      </c>
      <c r="O220" s="8">
        <f t="shared" ref="O220:O282" si="213">N220+3</f>
        <v>4</v>
      </c>
      <c r="P220" s="8">
        <f t="shared" ref="P220:P282" si="214">N220+6</f>
        <v>7</v>
      </c>
      <c r="Q220" s="26">
        <f t="shared" ref="Q220:Q282" si="215">N220+9</f>
        <v>10</v>
      </c>
      <c r="R220" s="8">
        <f>AW220+IF($F220="범선",IF($BE$1=TRUE,INDEX(Sheet2!$H$2:'Sheet2'!$H$45,MATCH(AW220,Sheet2!$G$2:'Sheet2'!$G$45,0),0)),IF($BF$1=TRUE,INDEX(Sheet2!$I$2:'Sheet2'!$I$45,MATCH(AW220,Sheet2!$G$2:'Sheet2'!$G$45,0)),IF($BG$1=TRUE,INDEX(Sheet2!$H$2:'Sheet2'!$H$45,MATCH(AW220,Sheet2!$G$2:'Sheet2'!$G$45,0)),0)))+IF($BC$1=TRUE,2,0)</f>
        <v>2</v>
      </c>
      <c r="S220" s="8">
        <f t="shared" ref="S220:S282" si="216">R220+3.5</f>
        <v>5.5</v>
      </c>
      <c r="T220" s="8">
        <f t="shared" ref="T220:T282" si="217">R220+6.5</f>
        <v>8.5</v>
      </c>
      <c r="U220" s="26">
        <f t="shared" ref="U220:U282" si="218">R220+9.5</f>
        <v>11.5</v>
      </c>
      <c r="V220" s="8">
        <f>AX220+IF($F220="범선",IF($BE$1=TRUE,INDEX(Sheet2!$H$2:'Sheet2'!$H$45,MATCH(AX220,Sheet2!$G$2:'Sheet2'!$G$45,0),0)),IF($BF$1=TRUE,INDEX(Sheet2!$I$2:'Sheet2'!$I$45,MATCH(AX220,Sheet2!$G$2:'Sheet2'!$G$45,0)),IF($BG$1=TRUE,INDEX(Sheet2!$H$2:'Sheet2'!$H$45,MATCH(AX220,Sheet2!$G$2:'Sheet2'!$G$45,0)),0)))+IF($BC$1=TRUE,2,0)</f>
        <v>5</v>
      </c>
      <c r="W220" s="8">
        <f t="shared" ref="W220:W282" si="219">V220+3.5</f>
        <v>8.5</v>
      </c>
      <c r="X220" s="8">
        <f t="shared" ref="X220:X282" si="220">V220+6.5</f>
        <v>11.5</v>
      </c>
      <c r="Y220" s="26">
        <f t="shared" ref="Y220:Y282" si="221">V220+9.5</f>
        <v>14.5</v>
      </c>
      <c r="Z220" s="8">
        <f>AY220+IF($F220="범선",IF($BE$1=TRUE,INDEX(Sheet2!$H$2:'Sheet2'!$H$45,MATCH(AY220,Sheet2!$G$2:'Sheet2'!$G$45,0),0)),IF($BF$1=TRUE,INDEX(Sheet2!$I$2:'Sheet2'!$I$45,MATCH(AY220,Sheet2!$G$2:'Sheet2'!$G$45,0)),IF($BG$1=TRUE,INDEX(Sheet2!$H$2:'Sheet2'!$H$45,MATCH(AY220,Sheet2!$G$2:'Sheet2'!$G$45,0)),0)))+IF($BC$1=TRUE,2,0)</f>
        <v>9</v>
      </c>
      <c r="AA220" s="8">
        <f t="shared" ref="AA220:AA282" si="222">Z220+3.5</f>
        <v>12.5</v>
      </c>
      <c r="AB220" s="8">
        <f t="shared" ref="AB220:AB282" si="223">Z220+6.5</f>
        <v>15.5</v>
      </c>
      <c r="AC220" s="26">
        <f t="shared" ref="AC220:AC282" si="224">Z220+9.5</f>
        <v>18.5</v>
      </c>
      <c r="AD220" s="8">
        <f>AZ220+IF($F220="범선",IF($BE$1=TRUE,INDEX(Sheet2!$H$2:'Sheet2'!$H$45,MATCH(AZ220,Sheet2!$G$2:'Sheet2'!$G$45,0),0)),IF($BF$1=TRUE,INDEX(Sheet2!$I$2:'Sheet2'!$I$45,MATCH(AZ220,Sheet2!$G$2:'Sheet2'!$G$45,0)),IF($BG$1=TRUE,INDEX(Sheet2!$H$2:'Sheet2'!$H$45,MATCH(AZ220,Sheet2!$G$2:'Sheet2'!$G$45,0)),0)))+IF($BC$1=TRUE,2,0)</f>
        <v>13</v>
      </c>
      <c r="AE220" s="8">
        <f t="shared" ref="AE220:AE282" si="225">AD220+3.5</f>
        <v>16.5</v>
      </c>
      <c r="AF220" s="8">
        <f t="shared" ref="AF220:AF282" si="226">AD220+6.5</f>
        <v>19.5</v>
      </c>
      <c r="AG220" s="26">
        <f t="shared" ref="AG220:AG282" si="227">AD220+9.5</f>
        <v>22.5</v>
      </c>
      <c r="AH220" s="8"/>
      <c r="AI220" s="6">
        <v>180</v>
      </c>
      <c r="AJ220" s="6">
        <v>300</v>
      </c>
      <c r="AK220" s="6">
        <v>11</v>
      </c>
      <c r="AL220" s="6">
        <v>15</v>
      </c>
      <c r="AM220" s="6">
        <v>35</v>
      </c>
      <c r="AN220" s="6">
        <v>75</v>
      </c>
      <c r="AO220" s="6">
        <v>35</v>
      </c>
      <c r="AP220" s="6">
        <v>25</v>
      </c>
      <c r="AQ220" s="6">
        <v>890</v>
      </c>
      <c r="AR220" s="6">
        <v>3</v>
      </c>
      <c r="AS220" s="6">
        <f t="shared" ref="AS220:AS282" si="228">AN220+AP220+AQ220</f>
        <v>990</v>
      </c>
      <c r="AT220" s="6">
        <f t="shared" ref="AT220:AT282" si="229">ROUNDDOWN(AS220*0.75,0)</f>
        <v>742</v>
      </c>
      <c r="AU220" s="6">
        <f t="shared" ref="AU220:AU282" si="230">ROUNDDOWN(AS220*1.25,0)</f>
        <v>1237</v>
      </c>
      <c r="AV220" s="6">
        <f t="shared" ref="AV220:AV282" si="231">ROUNDDOWN(($AM220-5)/5,0)-ROUNDDOWN(IF($BA$1=TRUE,$AT220,$AU220)/100,0)+IF($BB$1=TRUE,1,0)+IF($BD$1=TRUE,6,0)</f>
        <v>-1</v>
      </c>
      <c r="AW220" s="6">
        <f t="shared" ref="AW220:AW282" si="232">ROUNDDOWN(($AM220-5+3*$BA$5)/5,0)-ROUNDDOWN(IF($BA$1=TRUE,$AT220,$AU220)/100,0)+IF($BB$1=TRUE,1,0)+IF($BD$1=TRUE,6,0)</f>
        <v>0</v>
      </c>
      <c r="AX220" s="6">
        <f t="shared" ref="AX220:AX282" si="233">ROUNDDOWN(($AM220-5+20*1+2*$BA$5)/5,0)-ROUNDDOWN(IF($BA$1=TRUE,$AT220,$AU220)/100,0)+IF($BB$1=TRUE,1,0)+IF($BD$1=TRUE,6,0)</f>
        <v>3</v>
      </c>
      <c r="AY220" s="6">
        <f t="shared" ref="AY220:AY282" si="234">ROUNDDOWN(($AM220-5+20*2+1*$BA$5)/5,0)-ROUNDDOWN(IF($BA$1=TRUE,$AT220,$AU220)/100,0)+IF($BB$1=TRUE,1,0)+IF($BD$1=TRUE,6,0)</f>
        <v>7</v>
      </c>
      <c r="AZ220" s="6">
        <f t="shared" ref="AZ220:AZ282" si="235">ROUNDDOWN(($AM220-5+60)/5,0)-ROUNDDOWN(IF($BA$1=TRUE,$AT220,$AU220)/100,0)+IF($BB$1=TRUE,1,0)+IF($BD$1=TRUE,6,0)</f>
        <v>11</v>
      </c>
    </row>
    <row r="221" spans="1:52" hidden="1">
      <c r="A221" s="35">
        <v>235</v>
      </c>
      <c r="B221" s="7" t="s">
        <v>132</v>
      </c>
      <c r="C221" s="23" t="s">
        <v>130</v>
      </c>
      <c r="D221" s="8" t="s">
        <v>1</v>
      </c>
      <c r="E221" s="8" t="s">
        <v>0</v>
      </c>
      <c r="F221" s="9" t="s">
        <v>69</v>
      </c>
      <c r="G221" s="26" t="s">
        <v>109</v>
      </c>
      <c r="H221" s="6">
        <f>ROUNDDOWN(AI221*1.05,0)+INDEX(Sheet2!$B$2:'Sheet2'!$B$5,MATCH(G221,Sheet2!$A$2:'Sheet2'!$A$5,0),0)+34*AR221-ROUNDUP(IF($BA$1=TRUE,AT221,AU221)/10,0)</f>
        <v>419</v>
      </c>
      <c r="I221" s="6">
        <f>ROUNDDOWN(AJ221*1.05,0)+INDEX(Sheet2!$B$2:'Sheet2'!$B$5,MATCH(G221,Sheet2!$A$2:'Sheet2'!$A$5,0),0)+34*AR221-ROUNDUP(IF($BA$1=TRUE,AT221,AU221)/10,0)</f>
        <v>450</v>
      </c>
      <c r="J221" s="45">
        <f t="shared" si="211"/>
        <v>869</v>
      </c>
      <c r="K221" s="41">
        <f>AU221-ROUNDDOWN(AP221/2,0)-ROUNDDOWN(MAX(AO221*1.2,AN221*0.5),0)+INDEX(Sheet2!$C$2:'Sheet2'!$C$5,MATCH(G221,Sheet2!$A$2:'Sheet2'!$A$5,0),0)</f>
        <v>1057</v>
      </c>
      <c r="L221" s="23">
        <f t="shared" si="212"/>
        <v>583</v>
      </c>
      <c r="M221" s="6"/>
      <c r="N221" s="27">
        <f>AV221+IF($F221="범선",IF($BE$1=TRUE,INDEX(Sheet2!$H$2:'Sheet2'!$H$45,MATCH(AV221,Sheet2!$G$2:'Sheet2'!$G$45,0),0)),IF($BF$1=TRUE,INDEX(Sheet2!$I$2:'Sheet2'!$I$45,MATCH(AV221,Sheet2!$G$2:'Sheet2'!$G$45,0)),IF($BG$1=TRUE,INDEX(Sheet2!$H$2:'Sheet2'!$H$45,MATCH(AV221,Sheet2!$G$2:'Sheet2'!$G$45,0)),0)))+IF($BC$1=TRUE,2,0)</f>
        <v>0</v>
      </c>
      <c r="O221" s="8">
        <f t="shared" si="213"/>
        <v>3</v>
      </c>
      <c r="P221" s="8">
        <f t="shared" si="214"/>
        <v>6</v>
      </c>
      <c r="Q221" s="26">
        <f t="shared" si="215"/>
        <v>9</v>
      </c>
      <c r="R221" s="8">
        <f>AW221+IF($F221="범선",IF($BE$1=TRUE,INDEX(Sheet2!$H$2:'Sheet2'!$H$45,MATCH(AW221,Sheet2!$G$2:'Sheet2'!$G$45,0),0)),IF($BF$1=TRUE,INDEX(Sheet2!$I$2:'Sheet2'!$I$45,MATCH(AW221,Sheet2!$G$2:'Sheet2'!$G$45,0)),IF($BG$1=TRUE,INDEX(Sheet2!$H$2:'Sheet2'!$H$45,MATCH(AW221,Sheet2!$G$2:'Sheet2'!$G$45,0)),0)))+IF($BC$1=TRUE,2,0)</f>
        <v>1</v>
      </c>
      <c r="S221" s="8">
        <f t="shared" si="216"/>
        <v>4.5</v>
      </c>
      <c r="T221" s="8">
        <f t="shared" si="217"/>
        <v>7.5</v>
      </c>
      <c r="U221" s="26">
        <f t="shared" si="218"/>
        <v>10.5</v>
      </c>
      <c r="V221" s="8">
        <f>AX221+IF($F221="범선",IF($BE$1=TRUE,INDEX(Sheet2!$H$2:'Sheet2'!$H$45,MATCH(AX221,Sheet2!$G$2:'Sheet2'!$G$45,0),0)),IF($BF$1=TRUE,INDEX(Sheet2!$I$2:'Sheet2'!$I$45,MATCH(AX221,Sheet2!$G$2:'Sheet2'!$G$45,0)),IF($BG$1=TRUE,INDEX(Sheet2!$H$2:'Sheet2'!$H$45,MATCH(AX221,Sheet2!$G$2:'Sheet2'!$G$45,0)),0)))+IF($BC$1=TRUE,2,0)</f>
        <v>4</v>
      </c>
      <c r="W221" s="8">
        <f t="shared" si="219"/>
        <v>7.5</v>
      </c>
      <c r="X221" s="8">
        <f t="shared" si="220"/>
        <v>10.5</v>
      </c>
      <c r="Y221" s="26">
        <f t="shared" si="221"/>
        <v>13.5</v>
      </c>
      <c r="Z221" s="8">
        <f>AY221+IF($F221="범선",IF($BE$1=TRUE,INDEX(Sheet2!$H$2:'Sheet2'!$H$45,MATCH(AY221,Sheet2!$G$2:'Sheet2'!$G$45,0),0)),IF($BF$1=TRUE,INDEX(Sheet2!$I$2:'Sheet2'!$I$45,MATCH(AY221,Sheet2!$G$2:'Sheet2'!$G$45,0)),IF($BG$1=TRUE,INDEX(Sheet2!$H$2:'Sheet2'!$H$45,MATCH(AY221,Sheet2!$G$2:'Sheet2'!$G$45,0)),0)))+IF($BC$1=TRUE,2,0)</f>
        <v>8</v>
      </c>
      <c r="AA221" s="8">
        <f t="shared" si="222"/>
        <v>11.5</v>
      </c>
      <c r="AB221" s="8">
        <f t="shared" si="223"/>
        <v>14.5</v>
      </c>
      <c r="AC221" s="26">
        <f t="shared" si="224"/>
        <v>17.5</v>
      </c>
      <c r="AD221" s="8">
        <f>AZ221+IF($F221="범선",IF($BE$1=TRUE,INDEX(Sheet2!$H$2:'Sheet2'!$H$45,MATCH(AZ221,Sheet2!$G$2:'Sheet2'!$G$45,0),0)),IF($BF$1=TRUE,INDEX(Sheet2!$I$2:'Sheet2'!$I$45,MATCH(AZ221,Sheet2!$G$2:'Sheet2'!$G$45,0)),IF($BG$1=TRUE,INDEX(Sheet2!$H$2:'Sheet2'!$H$45,MATCH(AZ221,Sheet2!$G$2:'Sheet2'!$G$45,0)),0)))+IF($BC$1=TRUE,2,0)</f>
        <v>12</v>
      </c>
      <c r="AE221" s="8">
        <f t="shared" si="225"/>
        <v>15.5</v>
      </c>
      <c r="AF221" s="8">
        <f t="shared" si="226"/>
        <v>18.5</v>
      </c>
      <c r="AG221" s="26">
        <f t="shared" si="227"/>
        <v>21.5</v>
      </c>
      <c r="AH221" s="8"/>
      <c r="AI221" s="6">
        <v>220</v>
      </c>
      <c r="AJ221" s="6">
        <v>250</v>
      </c>
      <c r="AK221" s="6">
        <v>11</v>
      </c>
      <c r="AL221" s="6">
        <v>15</v>
      </c>
      <c r="AM221" s="6">
        <v>25</v>
      </c>
      <c r="AN221" s="6">
        <v>75</v>
      </c>
      <c r="AO221" s="6">
        <v>35</v>
      </c>
      <c r="AP221" s="6">
        <v>25</v>
      </c>
      <c r="AQ221" s="6">
        <v>750</v>
      </c>
      <c r="AR221" s="6">
        <v>3</v>
      </c>
      <c r="AS221" s="6">
        <f t="shared" si="228"/>
        <v>850</v>
      </c>
      <c r="AT221" s="6">
        <f t="shared" si="229"/>
        <v>637</v>
      </c>
      <c r="AU221" s="6">
        <f t="shared" si="230"/>
        <v>1062</v>
      </c>
      <c r="AV221" s="6">
        <f t="shared" si="231"/>
        <v>-2</v>
      </c>
      <c r="AW221" s="6">
        <f t="shared" si="232"/>
        <v>-1</v>
      </c>
      <c r="AX221" s="6">
        <f t="shared" si="233"/>
        <v>2</v>
      </c>
      <c r="AY221" s="6">
        <f t="shared" si="234"/>
        <v>6</v>
      </c>
      <c r="AZ221" s="6">
        <f t="shared" si="235"/>
        <v>10</v>
      </c>
    </row>
    <row r="222" spans="1:52" hidden="1">
      <c r="A222" s="35">
        <v>236</v>
      </c>
      <c r="B222" s="7" t="s">
        <v>133</v>
      </c>
      <c r="C222" s="23" t="s">
        <v>130</v>
      </c>
      <c r="D222" s="8" t="s">
        <v>1</v>
      </c>
      <c r="E222" s="8" t="s">
        <v>0</v>
      </c>
      <c r="F222" s="9" t="s">
        <v>69</v>
      </c>
      <c r="G222" s="26" t="s">
        <v>10</v>
      </c>
      <c r="H222" s="6">
        <f>ROUNDDOWN(AI222*1.05,0)+INDEX(Sheet2!$B$2:'Sheet2'!$B$5,MATCH(G222,Sheet2!$A$2:'Sheet2'!$A$5,0),0)+34*AR222-ROUNDUP(IF($BA$1=TRUE,AT222,AU222)/10,0)</f>
        <v>363</v>
      </c>
      <c r="I222" s="6">
        <f>ROUNDDOWN(AJ222*1.05,0)+INDEX(Sheet2!$B$2:'Sheet2'!$B$5,MATCH(G222,Sheet2!$A$2:'Sheet2'!$A$5,0),0)+34*AR222-ROUNDUP(IF($BA$1=TRUE,AT222,AU222)/10,0)</f>
        <v>426</v>
      </c>
      <c r="J222" s="45">
        <f t="shared" si="211"/>
        <v>789</v>
      </c>
      <c r="K222" s="41">
        <f>AU222-ROUNDDOWN(AP222/2,0)-ROUNDDOWN(MAX(AO222*1.2,AN222*0.5),0)+INDEX(Sheet2!$C$2:'Sheet2'!$C$5,MATCH(G222,Sheet2!$A$2:'Sheet2'!$A$5,0),0)</f>
        <v>1122</v>
      </c>
      <c r="L222" s="23">
        <f t="shared" si="212"/>
        <v>621</v>
      </c>
      <c r="M222" s="6"/>
      <c r="N222" s="27">
        <f>AV222+IF($F222="범선",IF($BE$1=TRUE,INDEX(Sheet2!$H$2:'Sheet2'!$H$45,MATCH(AV222,Sheet2!$G$2:'Sheet2'!$G$45,0),0)),IF($BF$1=TRUE,INDEX(Sheet2!$I$2:'Sheet2'!$I$45,MATCH(AV222,Sheet2!$G$2:'Sheet2'!$G$45,0)),IF($BG$1=TRUE,INDEX(Sheet2!$H$2:'Sheet2'!$H$45,MATCH(AV222,Sheet2!$G$2:'Sheet2'!$G$45,0)),0)))+IF($BC$1=TRUE,2,0)</f>
        <v>0</v>
      </c>
      <c r="O222" s="8">
        <f t="shared" si="213"/>
        <v>3</v>
      </c>
      <c r="P222" s="8">
        <f t="shared" si="214"/>
        <v>6</v>
      </c>
      <c r="Q222" s="26">
        <f t="shared" si="215"/>
        <v>9</v>
      </c>
      <c r="R222" s="8">
        <f>AW222+IF($F222="범선",IF($BE$1=TRUE,INDEX(Sheet2!$H$2:'Sheet2'!$H$45,MATCH(AW222,Sheet2!$G$2:'Sheet2'!$G$45,0),0)),IF($BF$1=TRUE,INDEX(Sheet2!$I$2:'Sheet2'!$I$45,MATCH(AW222,Sheet2!$G$2:'Sheet2'!$G$45,0)),IF($BG$1=TRUE,INDEX(Sheet2!$H$2:'Sheet2'!$H$45,MATCH(AW222,Sheet2!$G$2:'Sheet2'!$G$45,0)),0)))+IF($BC$1=TRUE,2,0)</f>
        <v>1</v>
      </c>
      <c r="S222" s="8">
        <f t="shared" si="216"/>
        <v>4.5</v>
      </c>
      <c r="T222" s="8">
        <f t="shared" si="217"/>
        <v>7.5</v>
      </c>
      <c r="U222" s="26">
        <f t="shared" si="218"/>
        <v>10.5</v>
      </c>
      <c r="V222" s="8">
        <f>AX222+IF($F222="범선",IF($BE$1=TRUE,INDEX(Sheet2!$H$2:'Sheet2'!$H$45,MATCH(AX222,Sheet2!$G$2:'Sheet2'!$G$45,0),0)),IF($BF$1=TRUE,INDEX(Sheet2!$I$2:'Sheet2'!$I$45,MATCH(AX222,Sheet2!$G$2:'Sheet2'!$G$45,0)),IF($BG$1=TRUE,INDEX(Sheet2!$H$2:'Sheet2'!$H$45,MATCH(AX222,Sheet2!$G$2:'Sheet2'!$G$45,0)),0)))+IF($BC$1=TRUE,2,0)</f>
        <v>4</v>
      </c>
      <c r="W222" s="8">
        <f t="shared" si="219"/>
        <v>7.5</v>
      </c>
      <c r="X222" s="8">
        <f t="shared" si="220"/>
        <v>10.5</v>
      </c>
      <c r="Y222" s="26">
        <f t="shared" si="221"/>
        <v>13.5</v>
      </c>
      <c r="Z222" s="8">
        <f>AY222+IF($F222="범선",IF($BE$1=TRUE,INDEX(Sheet2!$H$2:'Sheet2'!$H$45,MATCH(AY222,Sheet2!$G$2:'Sheet2'!$G$45,0),0)),IF($BF$1=TRUE,INDEX(Sheet2!$I$2:'Sheet2'!$I$45,MATCH(AY222,Sheet2!$G$2:'Sheet2'!$G$45,0)),IF($BG$1=TRUE,INDEX(Sheet2!$H$2:'Sheet2'!$H$45,MATCH(AY222,Sheet2!$G$2:'Sheet2'!$G$45,0)),0)))+IF($BC$1=TRUE,2,0)</f>
        <v>8</v>
      </c>
      <c r="AA222" s="8">
        <f t="shared" si="222"/>
        <v>11.5</v>
      </c>
      <c r="AB222" s="8">
        <f t="shared" si="223"/>
        <v>14.5</v>
      </c>
      <c r="AC222" s="26">
        <f t="shared" si="224"/>
        <v>17.5</v>
      </c>
      <c r="AD222" s="8">
        <f>AZ222+IF($F222="범선",IF($BE$1=TRUE,INDEX(Sheet2!$H$2:'Sheet2'!$H$45,MATCH(AZ222,Sheet2!$G$2:'Sheet2'!$G$45,0),0)),IF($BF$1=TRUE,INDEX(Sheet2!$I$2:'Sheet2'!$I$45,MATCH(AZ222,Sheet2!$G$2:'Sheet2'!$G$45,0)),IF($BG$1=TRUE,INDEX(Sheet2!$H$2:'Sheet2'!$H$45,MATCH(AZ222,Sheet2!$G$2:'Sheet2'!$G$45,0)),0)))+IF($BC$1=TRUE,2,0)</f>
        <v>12</v>
      </c>
      <c r="AE222" s="8">
        <f t="shared" si="225"/>
        <v>15.5</v>
      </c>
      <c r="AF222" s="8">
        <f t="shared" si="226"/>
        <v>18.5</v>
      </c>
      <c r="AG222" s="26">
        <f t="shared" si="227"/>
        <v>21.5</v>
      </c>
      <c r="AH222" s="8"/>
      <c r="AI222" s="6">
        <v>180</v>
      </c>
      <c r="AJ222" s="6">
        <v>240</v>
      </c>
      <c r="AK222" s="6">
        <v>10</v>
      </c>
      <c r="AL222" s="6">
        <v>12</v>
      </c>
      <c r="AM222" s="6">
        <v>25</v>
      </c>
      <c r="AN222" s="6">
        <v>75</v>
      </c>
      <c r="AO222" s="6">
        <v>35</v>
      </c>
      <c r="AP222" s="6">
        <v>25</v>
      </c>
      <c r="AQ222" s="6">
        <v>800</v>
      </c>
      <c r="AR222" s="6">
        <v>3</v>
      </c>
      <c r="AS222" s="6">
        <f t="shared" si="228"/>
        <v>900</v>
      </c>
      <c r="AT222" s="6">
        <f t="shared" si="229"/>
        <v>675</v>
      </c>
      <c r="AU222" s="6">
        <f t="shared" si="230"/>
        <v>1125</v>
      </c>
      <c r="AV222" s="6">
        <f t="shared" si="231"/>
        <v>-2</v>
      </c>
      <c r="AW222" s="6">
        <f t="shared" si="232"/>
        <v>-1</v>
      </c>
      <c r="AX222" s="6">
        <f t="shared" si="233"/>
        <v>2</v>
      </c>
      <c r="AY222" s="6">
        <f t="shared" si="234"/>
        <v>6</v>
      </c>
      <c r="AZ222" s="6">
        <f t="shared" si="235"/>
        <v>10</v>
      </c>
    </row>
    <row r="223" spans="1:52" hidden="1">
      <c r="A223" s="35">
        <v>237</v>
      </c>
      <c r="B223" s="7"/>
      <c r="C223" s="23" t="s">
        <v>130</v>
      </c>
      <c r="D223" s="8" t="s">
        <v>43</v>
      </c>
      <c r="E223" s="8" t="s">
        <v>138</v>
      </c>
      <c r="F223" s="9" t="s">
        <v>69</v>
      </c>
      <c r="G223" s="26" t="s">
        <v>8</v>
      </c>
      <c r="H223" s="6">
        <f>ROUNDDOWN(AI223*1.05,0)+INDEX(Sheet2!$B$2:'Sheet2'!$B$5,MATCH(G223,Sheet2!$A$2:'Sheet2'!$A$5,0),0)+34*AR223-ROUNDUP(IF($BA$1=TRUE,AT223,AU223)/10,0)</f>
        <v>429</v>
      </c>
      <c r="I223" s="6">
        <f>ROUNDDOWN(AJ223*1.05,0)+INDEX(Sheet2!$B$2:'Sheet2'!$B$5,MATCH(G223,Sheet2!$A$2:'Sheet2'!$A$5,0),0)+34*AR223-ROUNDUP(IF($BA$1=TRUE,AT223,AU223)/10,0)</f>
        <v>566</v>
      </c>
      <c r="J223" s="45">
        <f t="shared" si="211"/>
        <v>995</v>
      </c>
      <c r="K223" s="41">
        <f>AU223-ROUNDDOWN(AP223/2,0)-ROUNDDOWN(MAX(AO223*1.2,AN223*0.5),0)+INDEX(Sheet2!$C$2:'Sheet2'!$C$5,MATCH(G223,Sheet2!$A$2:'Sheet2'!$A$5,0),0)</f>
        <v>1057</v>
      </c>
      <c r="L223" s="23">
        <f t="shared" si="212"/>
        <v>583</v>
      </c>
      <c r="M223" s="6"/>
      <c r="N223" s="27">
        <f>AV223+IF($F223="범선",IF($BE$1=TRUE,INDEX(Sheet2!$H$2:'Sheet2'!$H$45,MATCH(AV223,Sheet2!$G$2:'Sheet2'!$G$45,0),0)),IF($BF$1=TRUE,INDEX(Sheet2!$I$2:'Sheet2'!$I$45,MATCH(AV223,Sheet2!$G$2:'Sheet2'!$G$45,0)),IF($BG$1=TRUE,INDEX(Sheet2!$H$2:'Sheet2'!$H$45,MATCH(AV223,Sheet2!$G$2:'Sheet2'!$G$45,0)),0)))+IF($BC$1=TRUE,2,0)</f>
        <v>-1</v>
      </c>
      <c r="O223" s="8">
        <f t="shared" si="213"/>
        <v>2</v>
      </c>
      <c r="P223" s="8">
        <f t="shared" si="214"/>
        <v>5</v>
      </c>
      <c r="Q223" s="26">
        <f t="shared" si="215"/>
        <v>8</v>
      </c>
      <c r="R223" s="8">
        <f>AW223+IF($F223="범선",IF($BE$1=TRUE,INDEX(Sheet2!$H$2:'Sheet2'!$H$45,MATCH(AW223,Sheet2!$G$2:'Sheet2'!$G$45,0),0)),IF($BF$1=TRUE,INDEX(Sheet2!$I$2:'Sheet2'!$I$45,MATCH(AW223,Sheet2!$G$2:'Sheet2'!$G$45,0)),IF($BG$1=TRUE,INDEX(Sheet2!$H$2:'Sheet2'!$H$45,MATCH(AW223,Sheet2!$G$2:'Sheet2'!$G$45,0)),0)))+IF($BC$1=TRUE,2,0)</f>
        <v>0</v>
      </c>
      <c r="S223" s="8">
        <f t="shared" si="216"/>
        <v>3.5</v>
      </c>
      <c r="T223" s="8">
        <f t="shared" si="217"/>
        <v>6.5</v>
      </c>
      <c r="U223" s="26">
        <f t="shared" si="218"/>
        <v>9.5</v>
      </c>
      <c r="V223" s="8">
        <f>AX223+IF($F223="범선",IF($BE$1=TRUE,INDEX(Sheet2!$H$2:'Sheet2'!$H$45,MATCH(AX223,Sheet2!$G$2:'Sheet2'!$G$45,0),0)),IF($BF$1=TRUE,INDEX(Sheet2!$I$2:'Sheet2'!$I$45,MATCH(AX223,Sheet2!$G$2:'Sheet2'!$G$45,0)),IF($BG$1=TRUE,INDEX(Sheet2!$H$2:'Sheet2'!$H$45,MATCH(AX223,Sheet2!$G$2:'Sheet2'!$G$45,0)),0)))+IF($BC$1=TRUE,2,0)</f>
        <v>4</v>
      </c>
      <c r="W223" s="8">
        <f t="shared" si="219"/>
        <v>7.5</v>
      </c>
      <c r="X223" s="8">
        <f t="shared" si="220"/>
        <v>10.5</v>
      </c>
      <c r="Y223" s="26">
        <f t="shared" si="221"/>
        <v>13.5</v>
      </c>
      <c r="Z223" s="8">
        <f>AY223+IF($F223="범선",IF($BE$1=TRUE,INDEX(Sheet2!$H$2:'Sheet2'!$H$45,MATCH(AY223,Sheet2!$G$2:'Sheet2'!$G$45,0),0)),IF($BF$1=TRUE,INDEX(Sheet2!$I$2:'Sheet2'!$I$45,MATCH(AY223,Sheet2!$G$2:'Sheet2'!$G$45,0)),IF($BG$1=TRUE,INDEX(Sheet2!$H$2:'Sheet2'!$H$45,MATCH(AY223,Sheet2!$G$2:'Sheet2'!$G$45,0)),0)))+IF($BC$1=TRUE,2,0)</f>
        <v>7</v>
      </c>
      <c r="AA223" s="8">
        <f t="shared" si="222"/>
        <v>10.5</v>
      </c>
      <c r="AB223" s="8">
        <f t="shared" si="223"/>
        <v>13.5</v>
      </c>
      <c r="AC223" s="26">
        <f t="shared" si="224"/>
        <v>16.5</v>
      </c>
      <c r="AD223" s="8">
        <f>AZ223+IF($F223="범선",IF($BE$1=TRUE,INDEX(Sheet2!$H$2:'Sheet2'!$H$45,MATCH(AZ223,Sheet2!$G$2:'Sheet2'!$G$45,0),0)),IF($BF$1=TRUE,INDEX(Sheet2!$I$2:'Sheet2'!$I$45,MATCH(AZ223,Sheet2!$G$2:'Sheet2'!$G$45,0)),IF($BG$1=TRUE,INDEX(Sheet2!$H$2:'Sheet2'!$H$45,MATCH(AZ223,Sheet2!$G$2:'Sheet2'!$G$45,0)),0)))+IF($BC$1=TRUE,2,0)</f>
        <v>11</v>
      </c>
      <c r="AE223" s="8">
        <f t="shared" si="225"/>
        <v>14.5</v>
      </c>
      <c r="AF223" s="8">
        <f t="shared" si="226"/>
        <v>17.5</v>
      </c>
      <c r="AG223" s="26">
        <f t="shared" si="227"/>
        <v>20.5</v>
      </c>
      <c r="AH223" s="8"/>
      <c r="AI223" s="6">
        <v>230</v>
      </c>
      <c r="AJ223" s="6">
        <v>360</v>
      </c>
      <c r="AK223" s="6">
        <v>10</v>
      </c>
      <c r="AL223" s="6">
        <v>12</v>
      </c>
      <c r="AM223" s="6">
        <v>22</v>
      </c>
      <c r="AN223" s="6">
        <v>75</v>
      </c>
      <c r="AO223" s="6">
        <v>35</v>
      </c>
      <c r="AP223" s="6">
        <v>25</v>
      </c>
      <c r="AQ223" s="6">
        <v>750</v>
      </c>
      <c r="AR223" s="6">
        <v>3</v>
      </c>
      <c r="AS223" s="6">
        <f t="shared" si="228"/>
        <v>850</v>
      </c>
      <c r="AT223" s="6">
        <f t="shared" si="229"/>
        <v>637</v>
      </c>
      <c r="AU223" s="6">
        <f t="shared" si="230"/>
        <v>1062</v>
      </c>
      <c r="AV223" s="6">
        <f t="shared" si="231"/>
        <v>-3</v>
      </c>
      <c r="AW223" s="6">
        <f t="shared" si="232"/>
        <v>-2</v>
      </c>
      <c r="AX223" s="6">
        <f t="shared" si="233"/>
        <v>2</v>
      </c>
      <c r="AY223" s="6">
        <f t="shared" si="234"/>
        <v>5</v>
      </c>
      <c r="AZ223" s="6">
        <f t="shared" si="235"/>
        <v>9</v>
      </c>
    </row>
    <row r="224" spans="1:52" hidden="1">
      <c r="A224" s="35">
        <v>238</v>
      </c>
      <c r="B224" s="7"/>
      <c r="C224" s="23" t="s">
        <v>201</v>
      </c>
      <c r="D224" s="8" t="s">
        <v>43</v>
      </c>
      <c r="E224" s="8" t="s">
        <v>71</v>
      </c>
      <c r="F224" s="9" t="s">
        <v>69</v>
      </c>
      <c r="G224" s="26" t="s">
        <v>10</v>
      </c>
      <c r="H224" s="6">
        <f>ROUNDDOWN(AI224*1.05,0)+INDEX(Sheet2!$B$2:'Sheet2'!$B$5,MATCH(G224,Sheet2!$A$2:'Sheet2'!$A$5,0),0)+34*AR224-ROUNDUP(IF($BA$1=TRUE,AT224,AU224)/10,0)</f>
        <v>410</v>
      </c>
      <c r="I224" s="6">
        <f>ROUNDDOWN(AJ224*1.05,0)+INDEX(Sheet2!$B$2:'Sheet2'!$B$5,MATCH(G224,Sheet2!$A$2:'Sheet2'!$A$5,0),0)+34*AR224-ROUNDUP(IF($BA$1=TRUE,AT224,AU224)/10,0)</f>
        <v>563</v>
      </c>
      <c r="J224" s="45">
        <f t="shared" si="211"/>
        <v>973</v>
      </c>
      <c r="K224" s="41">
        <f>AU224-ROUNDDOWN(AP224/2,0)-ROUNDDOWN(MAX(AO224*1.2,AN224*0.5),0)+INDEX(Sheet2!$C$2:'Sheet2'!$C$5,MATCH(G224,Sheet2!$A$2:'Sheet2'!$A$5,0),0)</f>
        <v>938</v>
      </c>
      <c r="L224" s="23">
        <f t="shared" si="212"/>
        <v>512</v>
      </c>
      <c r="M224" s="6"/>
      <c r="N224" s="27">
        <f>AV224+IF($F224="범선",IF($BE$1=TRUE,INDEX(Sheet2!$H$2:'Sheet2'!$H$45,MATCH(AV224,Sheet2!$G$2:'Sheet2'!$G$45,0),0)),IF($BF$1=TRUE,INDEX(Sheet2!$I$2:'Sheet2'!$I$45,MATCH(AV224,Sheet2!$G$2:'Sheet2'!$G$45,0)),IF($BG$1=TRUE,INDEX(Sheet2!$H$2:'Sheet2'!$H$45,MATCH(AV224,Sheet2!$G$2:'Sheet2'!$G$45,0)),0)))+IF($BC$1=TRUE,2,0)</f>
        <v>-1</v>
      </c>
      <c r="O224" s="8">
        <f t="shared" si="213"/>
        <v>2</v>
      </c>
      <c r="P224" s="8">
        <f t="shared" si="214"/>
        <v>5</v>
      </c>
      <c r="Q224" s="26">
        <f t="shared" si="215"/>
        <v>8</v>
      </c>
      <c r="R224" s="8">
        <f>AW224+IF($F224="범선",IF($BE$1=TRUE,INDEX(Sheet2!$H$2:'Sheet2'!$H$45,MATCH(AW224,Sheet2!$G$2:'Sheet2'!$G$45,0),0)),IF($BF$1=TRUE,INDEX(Sheet2!$I$2:'Sheet2'!$I$45,MATCH(AW224,Sheet2!$G$2:'Sheet2'!$G$45,0)),IF($BG$1=TRUE,INDEX(Sheet2!$H$2:'Sheet2'!$H$45,MATCH(AW224,Sheet2!$G$2:'Sheet2'!$G$45,0)),0)))+IF($BC$1=TRUE,2,0)</f>
        <v>0</v>
      </c>
      <c r="S224" s="8">
        <f t="shared" si="216"/>
        <v>3.5</v>
      </c>
      <c r="T224" s="8">
        <f t="shared" si="217"/>
        <v>6.5</v>
      </c>
      <c r="U224" s="26">
        <f t="shared" si="218"/>
        <v>9.5</v>
      </c>
      <c r="V224" s="8">
        <f>AX224+IF($F224="범선",IF($BE$1=TRUE,INDEX(Sheet2!$H$2:'Sheet2'!$H$45,MATCH(AX224,Sheet2!$G$2:'Sheet2'!$G$45,0),0)),IF($BF$1=TRUE,INDEX(Sheet2!$I$2:'Sheet2'!$I$45,MATCH(AX224,Sheet2!$G$2:'Sheet2'!$G$45,0)),IF($BG$1=TRUE,INDEX(Sheet2!$H$2:'Sheet2'!$H$45,MATCH(AX224,Sheet2!$G$2:'Sheet2'!$G$45,0)),0)))+IF($BC$1=TRUE,2,0)</f>
        <v>4</v>
      </c>
      <c r="W224" s="8">
        <f t="shared" si="219"/>
        <v>7.5</v>
      </c>
      <c r="X224" s="8">
        <f t="shared" si="220"/>
        <v>10.5</v>
      </c>
      <c r="Y224" s="26">
        <f t="shared" si="221"/>
        <v>13.5</v>
      </c>
      <c r="Z224" s="8">
        <f>AY224+IF($F224="범선",IF($BE$1=TRUE,INDEX(Sheet2!$H$2:'Sheet2'!$H$45,MATCH(AY224,Sheet2!$G$2:'Sheet2'!$G$45,0),0)),IF($BF$1=TRUE,INDEX(Sheet2!$I$2:'Sheet2'!$I$45,MATCH(AY224,Sheet2!$G$2:'Sheet2'!$G$45,0)),IF($BG$1=TRUE,INDEX(Sheet2!$H$2:'Sheet2'!$H$45,MATCH(AY224,Sheet2!$G$2:'Sheet2'!$G$45,0)),0)))+IF($BC$1=TRUE,2,0)</f>
        <v>7</v>
      </c>
      <c r="AA224" s="8">
        <f t="shared" si="222"/>
        <v>10.5</v>
      </c>
      <c r="AB224" s="8">
        <f t="shared" si="223"/>
        <v>13.5</v>
      </c>
      <c r="AC224" s="26">
        <f t="shared" si="224"/>
        <v>16.5</v>
      </c>
      <c r="AD224" s="8">
        <f>AZ224+IF($F224="범선",IF($BE$1=TRUE,INDEX(Sheet2!$H$2:'Sheet2'!$H$45,MATCH(AZ224,Sheet2!$G$2:'Sheet2'!$G$45,0),0)),IF($BF$1=TRUE,INDEX(Sheet2!$I$2:'Sheet2'!$I$45,MATCH(AZ224,Sheet2!$G$2:'Sheet2'!$G$45,0)),IF($BG$1=TRUE,INDEX(Sheet2!$H$2:'Sheet2'!$H$45,MATCH(AZ224,Sheet2!$G$2:'Sheet2'!$G$45,0)),0)))+IF($BC$1=TRUE,2,0)</f>
        <v>11</v>
      </c>
      <c r="AE224" s="8">
        <f t="shared" si="225"/>
        <v>14.5</v>
      </c>
      <c r="AF224" s="8">
        <f t="shared" si="226"/>
        <v>17.5</v>
      </c>
      <c r="AG224" s="26">
        <f t="shared" si="227"/>
        <v>20.5</v>
      </c>
      <c r="AH224" s="8"/>
      <c r="AI224" s="6">
        <v>215</v>
      </c>
      <c r="AJ224" s="6">
        <v>360</v>
      </c>
      <c r="AK224" s="6">
        <v>10</v>
      </c>
      <c r="AL224" s="6">
        <v>11</v>
      </c>
      <c r="AM224" s="6">
        <v>16</v>
      </c>
      <c r="AN224" s="6">
        <v>65</v>
      </c>
      <c r="AO224" s="6">
        <v>32</v>
      </c>
      <c r="AP224" s="6">
        <v>25</v>
      </c>
      <c r="AQ224" s="6">
        <v>660</v>
      </c>
      <c r="AR224" s="6">
        <v>3</v>
      </c>
      <c r="AS224" s="6">
        <f t="shared" si="228"/>
        <v>750</v>
      </c>
      <c r="AT224" s="6">
        <f t="shared" si="229"/>
        <v>562</v>
      </c>
      <c r="AU224" s="6">
        <f t="shared" si="230"/>
        <v>937</v>
      </c>
      <c r="AV224" s="6">
        <f t="shared" si="231"/>
        <v>-3</v>
      </c>
      <c r="AW224" s="6">
        <f t="shared" si="232"/>
        <v>-2</v>
      </c>
      <c r="AX224" s="6">
        <f t="shared" si="233"/>
        <v>2</v>
      </c>
      <c r="AY224" s="6">
        <f t="shared" si="234"/>
        <v>5</v>
      </c>
      <c r="AZ224" s="6">
        <f t="shared" si="235"/>
        <v>9</v>
      </c>
    </row>
    <row r="225" spans="1:52" hidden="1">
      <c r="A225" s="35">
        <v>239</v>
      </c>
      <c r="B225" s="7" t="s">
        <v>300</v>
      </c>
      <c r="C225" s="23" t="s">
        <v>301</v>
      </c>
      <c r="D225" s="8" t="s">
        <v>1</v>
      </c>
      <c r="E225" s="3" t="s">
        <v>302</v>
      </c>
      <c r="F225" s="8" t="s">
        <v>303</v>
      </c>
      <c r="G225" s="26" t="s">
        <v>10</v>
      </c>
      <c r="H225" s="6">
        <f>ROUNDDOWN(AI225*1.05,0)+INDEX(Sheet2!$B$2:'Sheet2'!$B$5,MATCH(G225,Sheet2!$A$2:'Sheet2'!$A$5,0),0)+34*AR225-ROUNDUP(IF($BA$1=TRUE,AT225,AU225)/10,0)</f>
        <v>456</v>
      </c>
      <c r="I225" s="6">
        <f>ROUNDDOWN(AJ225*1.05,0)+INDEX(Sheet2!$B$2:'Sheet2'!$B$5,MATCH(G225,Sheet2!$A$2:'Sheet2'!$A$5,0),0)+34*AR225-ROUNDUP(IF($BA$1=TRUE,AT225,AU225)/10,0)</f>
        <v>551</v>
      </c>
      <c r="J225" s="45">
        <f t="shared" si="211"/>
        <v>1007</v>
      </c>
      <c r="K225" s="41">
        <f>AU225-ROUNDDOWN(AP225/2,0)-ROUNDDOWN(MAX(AO225*1.2,AN225*0.5),0)+INDEX(Sheet2!$C$2:'Sheet2'!$C$5,MATCH(G225,Sheet2!$A$2:'Sheet2'!$A$5,0),0)</f>
        <v>1465</v>
      </c>
      <c r="L225" s="23">
        <f t="shared" si="212"/>
        <v>814</v>
      </c>
      <c r="M225" s="6"/>
      <c r="N225" s="27">
        <f>AV225+IF($F225="범선",IF($BE$1=TRUE,INDEX(Sheet2!$H$2:'Sheet2'!$H$45,MATCH(AV225,Sheet2!$G$2:'Sheet2'!$G$45,0),0)),IF($BF$1=TRUE,INDEX(Sheet2!$I$2:'Sheet2'!$I$45,MATCH(AV225,Sheet2!$G$2:'Sheet2'!$G$45,0)),IF($BG$1=TRUE,INDEX(Sheet2!$H$2:'Sheet2'!$H$45,MATCH(AV225,Sheet2!$G$2:'Sheet2'!$G$45,0)),0)))+IF($BC$1=TRUE,2,0)</f>
        <v>-1</v>
      </c>
      <c r="O225" s="8">
        <f t="shared" si="213"/>
        <v>2</v>
      </c>
      <c r="P225" s="8">
        <f t="shared" si="214"/>
        <v>5</v>
      </c>
      <c r="Q225" s="26">
        <f t="shared" si="215"/>
        <v>8</v>
      </c>
      <c r="R225" s="8">
        <f>AW225+IF($F225="범선",IF($BE$1=TRUE,INDEX(Sheet2!$H$2:'Sheet2'!$H$45,MATCH(AW225,Sheet2!$G$2:'Sheet2'!$G$45,0),0)),IF($BF$1=TRUE,INDEX(Sheet2!$I$2:'Sheet2'!$I$45,MATCH(AW225,Sheet2!$G$2:'Sheet2'!$G$45,0)),IF($BG$1=TRUE,INDEX(Sheet2!$H$2:'Sheet2'!$H$45,MATCH(AW225,Sheet2!$G$2:'Sheet2'!$G$45,0)),0)))+IF($BC$1=TRUE,2,0)</f>
        <v>0</v>
      </c>
      <c r="S225" s="8">
        <f t="shared" si="216"/>
        <v>3.5</v>
      </c>
      <c r="T225" s="8">
        <f t="shared" si="217"/>
        <v>6.5</v>
      </c>
      <c r="U225" s="26">
        <f t="shared" si="218"/>
        <v>9.5</v>
      </c>
      <c r="V225" s="8">
        <f>AX225+IF($F225="범선",IF($BE$1=TRUE,INDEX(Sheet2!$H$2:'Sheet2'!$H$45,MATCH(AX225,Sheet2!$G$2:'Sheet2'!$G$45,0),0)),IF($BF$1=TRUE,INDEX(Sheet2!$I$2:'Sheet2'!$I$45,MATCH(AX225,Sheet2!$G$2:'Sheet2'!$G$45,0)),IF($BG$1=TRUE,INDEX(Sheet2!$H$2:'Sheet2'!$H$45,MATCH(AX225,Sheet2!$G$2:'Sheet2'!$G$45,0)),0)))+IF($BC$1=TRUE,2,0)</f>
        <v>3</v>
      </c>
      <c r="W225" s="8">
        <f t="shared" si="219"/>
        <v>6.5</v>
      </c>
      <c r="X225" s="8">
        <f t="shared" si="220"/>
        <v>9.5</v>
      </c>
      <c r="Y225" s="26">
        <f t="shared" si="221"/>
        <v>12.5</v>
      </c>
      <c r="Z225" s="8">
        <f>AY225+IF($F225="범선",IF($BE$1=TRUE,INDEX(Sheet2!$H$2:'Sheet2'!$H$45,MATCH(AY225,Sheet2!$G$2:'Sheet2'!$G$45,0),0)),IF($BF$1=TRUE,INDEX(Sheet2!$I$2:'Sheet2'!$I$45,MATCH(AY225,Sheet2!$G$2:'Sheet2'!$G$45,0)),IF($BG$1=TRUE,INDEX(Sheet2!$H$2:'Sheet2'!$H$45,MATCH(AY225,Sheet2!$G$2:'Sheet2'!$G$45,0)),0)))+IF($BC$1=TRUE,2,0)</f>
        <v>7</v>
      </c>
      <c r="AA225" s="8">
        <f t="shared" si="222"/>
        <v>10.5</v>
      </c>
      <c r="AB225" s="8">
        <f t="shared" si="223"/>
        <v>13.5</v>
      </c>
      <c r="AC225" s="26">
        <f t="shared" si="224"/>
        <v>16.5</v>
      </c>
      <c r="AD225" s="8">
        <f>AZ225+IF($F225="범선",IF($BE$1=TRUE,INDEX(Sheet2!$H$2:'Sheet2'!$H$45,MATCH(AZ225,Sheet2!$G$2:'Sheet2'!$G$45,0),0)),IF($BF$1=TRUE,INDEX(Sheet2!$I$2:'Sheet2'!$I$45,MATCH(AZ225,Sheet2!$G$2:'Sheet2'!$G$45,0)),IF($BG$1=TRUE,INDEX(Sheet2!$H$2:'Sheet2'!$H$45,MATCH(AZ225,Sheet2!$G$2:'Sheet2'!$G$45,0)),0)))+IF($BC$1=TRUE,2,0)</f>
        <v>11</v>
      </c>
      <c r="AE225" s="8">
        <f t="shared" si="225"/>
        <v>14.5</v>
      </c>
      <c r="AF225" s="8">
        <f t="shared" si="226"/>
        <v>17.5</v>
      </c>
      <c r="AG225" s="26">
        <f t="shared" si="227"/>
        <v>20.5</v>
      </c>
      <c r="AI225" s="40">
        <v>290</v>
      </c>
      <c r="AJ225" s="40">
        <v>380</v>
      </c>
      <c r="AK225" s="40">
        <v>7</v>
      </c>
      <c r="AL225" s="40">
        <v>9</v>
      </c>
      <c r="AM225" s="40">
        <v>35</v>
      </c>
      <c r="AN225" s="40">
        <v>96</v>
      </c>
      <c r="AO225" s="40">
        <v>45</v>
      </c>
      <c r="AP225" s="40">
        <v>64</v>
      </c>
      <c r="AQ225" s="40">
        <v>1040</v>
      </c>
      <c r="AR225" s="40">
        <v>3</v>
      </c>
      <c r="AS225" s="40">
        <f t="shared" si="228"/>
        <v>1200</v>
      </c>
      <c r="AT225" s="40">
        <f t="shared" si="229"/>
        <v>900</v>
      </c>
      <c r="AU225" s="40">
        <f t="shared" si="230"/>
        <v>1500</v>
      </c>
      <c r="AV225" s="6">
        <f t="shared" si="231"/>
        <v>-3</v>
      </c>
      <c r="AW225" s="6">
        <f t="shared" si="232"/>
        <v>-2</v>
      </c>
      <c r="AX225" s="6">
        <f t="shared" si="233"/>
        <v>1</v>
      </c>
      <c r="AY225" s="6">
        <f t="shared" si="234"/>
        <v>5</v>
      </c>
      <c r="AZ225" s="6">
        <f t="shared" si="235"/>
        <v>9</v>
      </c>
    </row>
    <row r="226" spans="1:52" hidden="1">
      <c r="A226" s="35">
        <v>240</v>
      </c>
      <c r="B226" s="7" t="s">
        <v>202</v>
      </c>
      <c r="C226" s="23" t="s">
        <v>201</v>
      </c>
      <c r="D226" s="8" t="s">
        <v>1</v>
      </c>
      <c r="E226" s="8" t="s">
        <v>0</v>
      </c>
      <c r="F226" s="9" t="s">
        <v>69</v>
      </c>
      <c r="G226" s="26" t="s">
        <v>10</v>
      </c>
      <c r="H226" s="6">
        <f>ROUNDDOWN(AI226*1.05,0)+INDEX(Sheet2!$B$2:'Sheet2'!$B$5,MATCH(G226,Sheet2!$A$2:'Sheet2'!$A$5,0),0)+34*AR226-ROUNDUP(IF($BA$1=TRUE,AT226,AU226)/10,0)</f>
        <v>405</v>
      </c>
      <c r="I226" s="6">
        <f>ROUNDDOWN(AJ226*1.05,0)+INDEX(Sheet2!$B$2:'Sheet2'!$B$5,MATCH(G226,Sheet2!$A$2:'Sheet2'!$A$5,0),0)+34*AR226-ROUNDUP(IF($BA$1=TRUE,AT226,AU226)/10,0)</f>
        <v>531</v>
      </c>
      <c r="J226" s="45">
        <f t="shared" si="211"/>
        <v>936</v>
      </c>
      <c r="K226" s="41">
        <f>AU226-ROUNDDOWN(AP226/2,0)-ROUNDDOWN(MAX(AO226*1.2,AN226*0.5),0)+INDEX(Sheet2!$C$2:'Sheet2'!$C$5,MATCH(G226,Sheet2!$A$2:'Sheet2'!$A$5,0),0)</f>
        <v>938</v>
      </c>
      <c r="L226" s="23">
        <f t="shared" si="212"/>
        <v>512</v>
      </c>
      <c r="M226" s="6"/>
      <c r="N226" s="27">
        <f>AV226+IF($F226="범선",IF($BE$1=TRUE,INDEX(Sheet2!$H$2:'Sheet2'!$H$45,MATCH(AV226,Sheet2!$G$2:'Sheet2'!$G$45,0),0)),IF($BF$1=TRUE,INDEX(Sheet2!$I$2:'Sheet2'!$I$45,MATCH(AV226,Sheet2!$G$2:'Sheet2'!$G$45,0)),IF($BG$1=TRUE,INDEX(Sheet2!$H$2:'Sheet2'!$H$45,MATCH(AV226,Sheet2!$G$2:'Sheet2'!$G$45,0)),0)))+IF($BC$1=TRUE,2,0)</f>
        <v>-1</v>
      </c>
      <c r="O226" s="8">
        <f t="shared" si="213"/>
        <v>2</v>
      </c>
      <c r="P226" s="8">
        <f t="shared" si="214"/>
        <v>5</v>
      </c>
      <c r="Q226" s="26">
        <f t="shared" si="215"/>
        <v>8</v>
      </c>
      <c r="R226" s="8">
        <f>AW226+IF($F226="범선",IF($BE$1=TRUE,INDEX(Sheet2!$H$2:'Sheet2'!$H$45,MATCH(AW226,Sheet2!$G$2:'Sheet2'!$G$45,0),0)),IF($BF$1=TRUE,INDEX(Sheet2!$I$2:'Sheet2'!$I$45,MATCH(AW226,Sheet2!$G$2:'Sheet2'!$G$45,0)),IF($BG$1=TRUE,INDEX(Sheet2!$H$2:'Sheet2'!$H$45,MATCH(AW226,Sheet2!$G$2:'Sheet2'!$G$45,0)),0)))+IF($BC$1=TRUE,2,0)</f>
        <v>0</v>
      </c>
      <c r="S226" s="8">
        <f t="shared" si="216"/>
        <v>3.5</v>
      </c>
      <c r="T226" s="8">
        <f t="shared" si="217"/>
        <v>6.5</v>
      </c>
      <c r="U226" s="26">
        <f t="shared" si="218"/>
        <v>9.5</v>
      </c>
      <c r="V226" s="8">
        <f>AX226+IF($F226="범선",IF($BE$1=TRUE,INDEX(Sheet2!$H$2:'Sheet2'!$H$45,MATCH(AX226,Sheet2!$G$2:'Sheet2'!$G$45,0),0)),IF($BF$1=TRUE,INDEX(Sheet2!$I$2:'Sheet2'!$I$45,MATCH(AX226,Sheet2!$G$2:'Sheet2'!$G$45,0)),IF($BG$1=TRUE,INDEX(Sheet2!$H$2:'Sheet2'!$H$45,MATCH(AX226,Sheet2!$G$2:'Sheet2'!$G$45,0)),0)))+IF($BC$1=TRUE,2,0)</f>
        <v>3</v>
      </c>
      <c r="W226" s="8">
        <f t="shared" si="219"/>
        <v>6.5</v>
      </c>
      <c r="X226" s="8">
        <f t="shared" si="220"/>
        <v>9.5</v>
      </c>
      <c r="Y226" s="26">
        <f t="shared" si="221"/>
        <v>12.5</v>
      </c>
      <c r="Z226" s="8">
        <f>AY226+IF($F226="범선",IF($BE$1=TRUE,INDEX(Sheet2!$H$2:'Sheet2'!$H$45,MATCH(AY226,Sheet2!$G$2:'Sheet2'!$G$45,0),0)),IF($BF$1=TRUE,INDEX(Sheet2!$I$2:'Sheet2'!$I$45,MATCH(AY226,Sheet2!$G$2:'Sheet2'!$G$45,0)),IF($BG$1=TRUE,INDEX(Sheet2!$H$2:'Sheet2'!$H$45,MATCH(AY226,Sheet2!$G$2:'Sheet2'!$G$45,0)),0)))+IF($BC$1=TRUE,2,0)</f>
        <v>7</v>
      </c>
      <c r="AA226" s="8">
        <f t="shared" si="222"/>
        <v>10.5</v>
      </c>
      <c r="AB226" s="8">
        <f t="shared" si="223"/>
        <v>13.5</v>
      </c>
      <c r="AC226" s="26">
        <f t="shared" si="224"/>
        <v>16.5</v>
      </c>
      <c r="AD226" s="8">
        <f>AZ226+IF($F226="범선",IF($BE$1=TRUE,INDEX(Sheet2!$H$2:'Sheet2'!$H$45,MATCH(AZ226,Sheet2!$G$2:'Sheet2'!$G$45,0),0)),IF($BF$1=TRUE,INDEX(Sheet2!$I$2:'Sheet2'!$I$45,MATCH(AZ226,Sheet2!$G$2:'Sheet2'!$G$45,0)),IF($BG$1=TRUE,INDEX(Sheet2!$H$2:'Sheet2'!$H$45,MATCH(AZ226,Sheet2!$G$2:'Sheet2'!$G$45,0)),0)))+IF($BC$1=TRUE,2,0)</f>
        <v>11</v>
      </c>
      <c r="AE226" s="8">
        <f t="shared" si="225"/>
        <v>14.5</v>
      </c>
      <c r="AF226" s="8">
        <f t="shared" si="226"/>
        <v>17.5</v>
      </c>
      <c r="AG226" s="26">
        <f t="shared" si="227"/>
        <v>20.5</v>
      </c>
      <c r="AH226" s="8"/>
      <c r="AI226" s="6">
        <v>210</v>
      </c>
      <c r="AJ226" s="6">
        <v>330</v>
      </c>
      <c r="AK226" s="6">
        <v>10</v>
      </c>
      <c r="AL226" s="6">
        <v>11</v>
      </c>
      <c r="AM226" s="6">
        <v>15</v>
      </c>
      <c r="AN226" s="6">
        <v>65</v>
      </c>
      <c r="AO226" s="6">
        <v>32</v>
      </c>
      <c r="AP226" s="6">
        <v>25</v>
      </c>
      <c r="AQ226" s="6">
        <v>660</v>
      </c>
      <c r="AR226" s="6">
        <v>3</v>
      </c>
      <c r="AS226" s="6">
        <f t="shared" si="228"/>
        <v>750</v>
      </c>
      <c r="AT226" s="6">
        <f t="shared" si="229"/>
        <v>562</v>
      </c>
      <c r="AU226" s="6">
        <f t="shared" si="230"/>
        <v>937</v>
      </c>
      <c r="AV226" s="6">
        <f t="shared" si="231"/>
        <v>-3</v>
      </c>
      <c r="AW226" s="6">
        <f t="shared" si="232"/>
        <v>-2</v>
      </c>
      <c r="AX226" s="6">
        <f t="shared" si="233"/>
        <v>1</v>
      </c>
      <c r="AY226" s="6">
        <f t="shared" si="234"/>
        <v>5</v>
      </c>
      <c r="AZ226" s="6">
        <f t="shared" si="235"/>
        <v>9</v>
      </c>
    </row>
    <row r="227" spans="1:52" hidden="1">
      <c r="A227" s="35">
        <v>241</v>
      </c>
      <c r="B227" s="7" t="s">
        <v>150</v>
      </c>
      <c r="C227" s="23" t="s">
        <v>149</v>
      </c>
      <c r="D227" s="8" t="s">
        <v>43</v>
      </c>
      <c r="E227" s="8" t="s">
        <v>78</v>
      </c>
      <c r="F227" s="9" t="s">
        <v>69</v>
      </c>
      <c r="G227" s="26" t="s">
        <v>8</v>
      </c>
      <c r="H227" s="6">
        <f>ROUNDDOWN(AI227*1.05,0)+INDEX(Sheet2!$B$2:'Sheet2'!$B$5,MATCH(G227,Sheet2!$A$2:'Sheet2'!$A$5,0),0)+34*AR227-ROUNDUP(IF($BA$1=TRUE,AT227,AU227)/10,0)</f>
        <v>450</v>
      </c>
      <c r="I227" s="6">
        <f>ROUNDDOWN(AJ227*1.05,0)+INDEX(Sheet2!$B$2:'Sheet2'!$B$5,MATCH(G227,Sheet2!$A$2:'Sheet2'!$A$5,0),0)+34*AR227-ROUNDUP(IF($BA$1=TRUE,AT227,AU227)/10,0)</f>
        <v>581</v>
      </c>
      <c r="J227" s="45">
        <f t="shared" si="211"/>
        <v>1031</v>
      </c>
      <c r="K227" s="41">
        <f>AU227-ROUNDDOWN(AP227/2,0)-ROUNDDOWN(MAX(AO227*1.2,AN227*0.5),0)+INDEX(Sheet2!$C$2:'Sheet2'!$C$5,MATCH(G227,Sheet2!$A$2:'Sheet2'!$A$5,0),0)</f>
        <v>883</v>
      </c>
      <c r="L227" s="23">
        <f t="shared" si="212"/>
        <v>479</v>
      </c>
      <c r="M227" s="6"/>
      <c r="N227" s="27">
        <f>AV227+IF($F227="범선",IF($BE$1=TRUE,INDEX(Sheet2!$H$2:'Sheet2'!$H$45,MATCH(AV227,Sheet2!$G$2:'Sheet2'!$G$45,0),0)),IF($BF$1=TRUE,INDEX(Sheet2!$I$2:'Sheet2'!$I$45,MATCH(AV227,Sheet2!$G$2:'Sheet2'!$G$45,0)),IF($BG$1=TRUE,INDEX(Sheet2!$H$2:'Sheet2'!$H$45,MATCH(AV227,Sheet2!$G$2:'Sheet2'!$G$45,0)),0)))+IF($BC$1=TRUE,2,0)</f>
        <v>-2</v>
      </c>
      <c r="O227" s="8">
        <f t="shared" si="213"/>
        <v>1</v>
      </c>
      <c r="P227" s="8">
        <f t="shared" si="214"/>
        <v>4</v>
      </c>
      <c r="Q227" s="26">
        <f t="shared" si="215"/>
        <v>7</v>
      </c>
      <c r="R227" s="8">
        <f>AW227+IF($F227="범선",IF($BE$1=TRUE,INDEX(Sheet2!$H$2:'Sheet2'!$H$45,MATCH(AW227,Sheet2!$G$2:'Sheet2'!$G$45,0),0)),IF($BF$1=TRUE,INDEX(Sheet2!$I$2:'Sheet2'!$I$45,MATCH(AW227,Sheet2!$G$2:'Sheet2'!$G$45,0)),IF($BG$1=TRUE,INDEX(Sheet2!$H$2:'Sheet2'!$H$45,MATCH(AW227,Sheet2!$G$2:'Sheet2'!$G$45,0)),0)))+IF($BC$1=TRUE,2,0)</f>
        <v>0</v>
      </c>
      <c r="S227" s="8">
        <f t="shared" si="216"/>
        <v>3.5</v>
      </c>
      <c r="T227" s="8">
        <f t="shared" si="217"/>
        <v>6.5</v>
      </c>
      <c r="U227" s="26">
        <f t="shared" si="218"/>
        <v>9.5</v>
      </c>
      <c r="V227" s="8">
        <f>AX227+IF($F227="범선",IF($BE$1=TRUE,INDEX(Sheet2!$H$2:'Sheet2'!$H$45,MATCH(AX227,Sheet2!$G$2:'Sheet2'!$G$45,0),0)),IF($BF$1=TRUE,INDEX(Sheet2!$I$2:'Sheet2'!$I$45,MATCH(AX227,Sheet2!$G$2:'Sheet2'!$G$45,0)),IF($BG$1=TRUE,INDEX(Sheet2!$H$2:'Sheet2'!$H$45,MATCH(AX227,Sheet2!$G$2:'Sheet2'!$G$45,0)),0)))+IF($BC$1=TRUE,2,0)</f>
        <v>3</v>
      </c>
      <c r="W227" s="8">
        <f t="shared" si="219"/>
        <v>6.5</v>
      </c>
      <c r="X227" s="8">
        <f t="shared" si="220"/>
        <v>9.5</v>
      </c>
      <c r="Y227" s="26">
        <f t="shared" si="221"/>
        <v>12.5</v>
      </c>
      <c r="Z227" s="8">
        <f>AY227+IF($F227="범선",IF($BE$1=TRUE,INDEX(Sheet2!$H$2:'Sheet2'!$H$45,MATCH(AY227,Sheet2!$G$2:'Sheet2'!$G$45,0),0)),IF($BF$1=TRUE,INDEX(Sheet2!$I$2:'Sheet2'!$I$45,MATCH(AY227,Sheet2!$G$2:'Sheet2'!$G$45,0)),IF($BG$1=TRUE,INDEX(Sheet2!$H$2:'Sheet2'!$H$45,MATCH(AY227,Sheet2!$G$2:'Sheet2'!$G$45,0)),0)))+IF($BC$1=TRUE,2,0)</f>
        <v>7</v>
      </c>
      <c r="AA227" s="8">
        <f t="shared" si="222"/>
        <v>10.5</v>
      </c>
      <c r="AB227" s="8">
        <f t="shared" si="223"/>
        <v>13.5</v>
      </c>
      <c r="AC227" s="26">
        <f t="shared" si="224"/>
        <v>16.5</v>
      </c>
      <c r="AD227" s="8">
        <f>AZ227+IF($F227="범선",IF($BE$1=TRUE,INDEX(Sheet2!$H$2:'Sheet2'!$H$45,MATCH(AZ227,Sheet2!$G$2:'Sheet2'!$G$45,0),0)),IF($BF$1=TRUE,INDEX(Sheet2!$I$2:'Sheet2'!$I$45,MATCH(AZ227,Sheet2!$G$2:'Sheet2'!$G$45,0)),IF($BG$1=TRUE,INDEX(Sheet2!$H$2:'Sheet2'!$H$45,MATCH(AZ227,Sheet2!$G$2:'Sheet2'!$G$45,0)),0)))+IF($BC$1=TRUE,2,0)</f>
        <v>10</v>
      </c>
      <c r="AE227" s="8">
        <f t="shared" si="225"/>
        <v>13.5</v>
      </c>
      <c r="AF227" s="8">
        <f t="shared" si="226"/>
        <v>16.5</v>
      </c>
      <c r="AG227" s="26">
        <f t="shared" si="227"/>
        <v>19.5</v>
      </c>
      <c r="AH227" s="8"/>
      <c r="AI227" s="6">
        <v>240</v>
      </c>
      <c r="AJ227" s="6">
        <v>365</v>
      </c>
      <c r="AK227" s="6">
        <v>10</v>
      </c>
      <c r="AL227" s="6">
        <v>11</v>
      </c>
      <c r="AM227" s="6">
        <v>14</v>
      </c>
      <c r="AN227" s="6">
        <v>60</v>
      </c>
      <c r="AO227" s="6">
        <v>35</v>
      </c>
      <c r="AP227" s="6">
        <v>22</v>
      </c>
      <c r="AQ227" s="6">
        <v>628</v>
      </c>
      <c r="AR227" s="6">
        <v>3</v>
      </c>
      <c r="AS227" s="6">
        <f t="shared" si="228"/>
        <v>710</v>
      </c>
      <c r="AT227" s="6">
        <f t="shared" si="229"/>
        <v>532</v>
      </c>
      <c r="AU227" s="6">
        <f t="shared" si="230"/>
        <v>887</v>
      </c>
      <c r="AV227" s="6">
        <f t="shared" si="231"/>
        <v>-4</v>
      </c>
      <c r="AW227" s="6">
        <f t="shared" si="232"/>
        <v>-2</v>
      </c>
      <c r="AX227" s="6">
        <f t="shared" si="233"/>
        <v>1</v>
      </c>
      <c r="AY227" s="6">
        <f t="shared" si="234"/>
        <v>5</v>
      </c>
      <c r="AZ227" s="6">
        <f t="shared" si="235"/>
        <v>8</v>
      </c>
    </row>
    <row r="228" spans="1:52" hidden="1">
      <c r="A228" s="35">
        <v>242</v>
      </c>
      <c r="B228" s="7" t="s">
        <v>200</v>
      </c>
      <c r="C228" s="23" t="s">
        <v>201</v>
      </c>
      <c r="D228" s="8" t="s">
        <v>1</v>
      </c>
      <c r="E228" s="8" t="s">
        <v>203</v>
      </c>
      <c r="F228" s="9" t="s">
        <v>69</v>
      </c>
      <c r="G228" s="26" t="s">
        <v>10</v>
      </c>
      <c r="H228" s="6">
        <f>ROUNDDOWN(AI228*1.05,0)+INDEX(Sheet2!$B$2:'Sheet2'!$B$5,MATCH(G228,Sheet2!$A$2:'Sheet2'!$A$5,0),0)+34*AR228-ROUNDUP(IF($BA$1=TRUE,AT228,AU228)/10,0)</f>
        <v>395</v>
      </c>
      <c r="I228" s="6">
        <f>ROUNDDOWN(AJ228*1.05,0)+INDEX(Sheet2!$B$2:'Sheet2'!$B$5,MATCH(G228,Sheet2!$A$2:'Sheet2'!$A$5,0),0)+34*AR228-ROUNDUP(IF($BA$1=TRUE,AT228,AU228)/10,0)</f>
        <v>547</v>
      </c>
      <c r="J228" s="45">
        <f t="shared" si="211"/>
        <v>942</v>
      </c>
      <c r="K228" s="41">
        <f>AU228-ROUNDDOWN(AP228/2,0)-ROUNDDOWN(MAX(AO228*1.2,AN228*0.5),0)+INDEX(Sheet2!$C$2:'Sheet2'!$C$5,MATCH(G228,Sheet2!$A$2:'Sheet2'!$A$5,0),0)</f>
        <v>1113</v>
      </c>
      <c r="L228" s="23">
        <f t="shared" si="212"/>
        <v>617</v>
      </c>
      <c r="M228" s="6"/>
      <c r="N228" s="27">
        <f>AV228+IF($F228="범선",IF($BE$1=TRUE,INDEX(Sheet2!$H$2:'Sheet2'!$H$45,MATCH(AV228,Sheet2!$G$2:'Sheet2'!$G$45,0),0)),IF($BF$1=TRUE,INDEX(Sheet2!$I$2:'Sheet2'!$I$45,MATCH(AV228,Sheet2!$G$2:'Sheet2'!$G$45,0)),IF($BG$1=TRUE,INDEX(Sheet2!$H$2:'Sheet2'!$H$45,MATCH(AV228,Sheet2!$G$2:'Sheet2'!$G$45,0)),0)))+IF($BC$1=TRUE,2,0)</f>
        <v>-2</v>
      </c>
      <c r="O228" s="8">
        <f t="shared" si="213"/>
        <v>1</v>
      </c>
      <c r="P228" s="8">
        <f t="shared" si="214"/>
        <v>4</v>
      </c>
      <c r="Q228" s="26">
        <f t="shared" si="215"/>
        <v>7</v>
      </c>
      <c r="R228" s="8">
        <f>AW228+IF($F228="범선",IF($BE$1=TRUE,INDEX(Sheet2!$H$2:'Sheet2'!$H$45,MATCH(AW228,Sheet2!$G$2:'Sheet2'!$G$45,0),0)),IF($BF$1=TRUE,INDEX(Sheet2!$I$2:'Sheet2'!$I$45,MATCH(AW228,Sheet2!$G$2:'Sheet2'!$G$45,0)),IF($BG$1=TRUE,INDEX(Sheet2!$H$2:'Sheet2'!$H$45,MATCH(AW228,Sheet2!$G$2:'Sheet2'!$G$45,0)),0)))+IF($BC$1=TRUE,2,0)</f>
        <v>-1</v>
      </c>
      <c r="S228" s="8">
        <f t="shared" si="216"/>
        <v>2.5</v>
      </c>
      <c r="T228" s="8">
        <f t="shared" si="217"/>
        <v>5.5</v>
      </c>
      <c r="U228" s="26">
        <f t="shared" si="218"/>
        <v>8.5</v>
      </c>
      <c r="V228" s="8">
        <f>AX228+IF($F228="범선",IF($BE$1=TRUE,INDEX(Sheet2!$H$2:'Sheet2'!$H$45,MATCH(AX228,Sheet2!$G$2:'Sheet2'!$G$45,0),0)),IF($BF$1=TRUE,INDEX(Sheet2!$I$2:'Sheet2'!$I$45,MATCH(AX228,Sheet2!$G$2:'Sheet2'!$G$45,0)),IF($BG$1=TRUE,INDEX(Sheet2!$H$2:'Sheet2'!$H$45,MATCH(AX228,Sheet2!$G$2:'Sheet2'!$G$45,0)),0)))+IF($BC$1=TRUE,2,0)</f>
        <v>3</v>
      </c>
      <c r="W228" s="8">
        <f t="shared" si="219"/>
        <v>6.5</v>
      </c>
      <c r="X228" s="8">
        <f t="shared" si="220"/>
        <v>9.5</v>
      </c>
      <c r="Y228" s="26">
        <f t="shared" si="221"/>
        <v>12.5</v>
      </c>
      <c r="Z228" s="8">
        <f>AY228+IF($F228="범선",IF($BE$1=TRUE,INDEX(Sheet2!$H$2:'Sheet2'!$H$45,MATCH(AY228,Sheet2!$G$2:'Sheet2'!$G$45,0),0)),IF($BF$1=TRUE,INDEX(Sheet2!$I$2:'Sheet2'!$I$45,MATCH(AY228,Sheet2!$G$2:'Sheet2'!$G$45,0)),IF($BG$1=TRUE,INDEX(Sheet2!$H$2:'Sheet2'!$H$45,MATCH(AY228,Sheet2!$G$2:'Sheet2'!$G$45,0)),0)))+IF($BC$1=TRUE,2,0)</f>
        <v>6</v>
      </c>
      <c r="AA228" s="8">
        <f t="shared" si="222"/>
        <v>9.5</v>
      </c>
      <c r="AB228" s="8">
        <f t="shared" si="223"/>
        <v>12.5</v>
      </c>
      <c r="AC228" s="26">
        <f t="shared" si="224"/>
        <v>15.5</v>
      </c>
      <c r="AD228" s="8">
        <f>AZ228+IF($F228="범선",IF($BE$1=TRUE,INDEX(Sheet2!$H$2:'Sheet2'!$H$45,MATCH(AZ228,Sheet2!$G$2:'Sheet2'!$G$45,0),0)),IF($BF$1=TRUE,INDEX(Sheet2!$I$2:'Sheet2'!$I$45,MATCH(AZ228,Sheet2!$G$2:'Sheet2'!$G$45,0)),IF($BG$1=TRUE,INDEX(Sheet2!$H$2:'Sheet2'!$H$45,MATCH(AZ228,Sheet2!$G$2:'Sheet2'!$G$45,0)),0)))+IF($BC$1=TRUE,2,0)</f>
        <v>10</v>
      </c>
      <c r="AE228" s="8">
        <f t="shared" si="225"/>
        <v>13.5</v>
      </c>
      <c r="AF228" s="8">
        <f t="shared" si="226"/>
        <v>16.5</v>
      </c>
      <c r="AG228" s="26">
        <f t="shared" si="227"/>
        <v>19.5</v>
      </c>
      <c r="AH228" s="8"/>
      <c r="AI228" s="6">
        <v>210</v>
      </c>
      <c r="AJ228" s="6">
        <v>355</v>
      </c>
      <c r="AK228" s="6">
        <v>10</v>
      </c>
      <c r="AL228" s="6">
        <v>11</v>
      </c>
      <c r="AM228" s="6">
        <v>16</v>
      </c>
      <c r="AN228" s="6">
        <v>65</v>
      </c>
      <c r="AO228" s="6">
        <v>32</v>
      </c>
      <c r="AP228" s="6">
        <v>25</v>
      </c>
      <c r="AQ228" s="6">
        <v>800</v>
      </c>
      <c r="AR228" s="6">
        <v>3</v>
      </c>
      <c r="AS228" s="6">
        <f t="shared" si="228"/>
        <v>890</v>
      </c>
      <c r="AT228" s="6">
        <f t="shared" si="229"/>
        <v>667</v>
      </c>
      <c r="AU228" s="6">
        <f t="shared" si="230"/>
        <v>1112</v>
      </c>
      <c r="AV228" s="6">
        <f t="shared" si="231"/>
        <v>-4</v>
      </c>
      <c r="AW228" s="6">
        <f t="shared" si="232"/>
        <v>-3</v>
      </c>
      <c r="AX228" s="6">
        <f t="shared" si="233"/>
        <v>1</v>
      </c>
      <c r="AY228" s="6">
        <f t="shared" si="234"/>
        <v>4</v>
      </c>
      <c r="AZ228" s="6">
        <f t="shared" si="235"/>
        <v>8</v>
      </c>
    </row>
    <row r="229" spans="1:52" hidden="1">
      <c r="A229" s="35">
        <v>243</v>
      </c>
      <c r="B229" s="7" t="s">
        <v>181</v>
      </c>
      <c r="C229" s="23" t="s">
        <v>178</v>
      </c>
      <c r="D229" s="8" t="s">
        <v>1</v>
      </c>
      <c r="E229" s="8" t="s">
        <v>120</v>
      </c>
      <c r="F229" s="9" t="s">
        <v>69</v>
      </c>
      <c r="G229" s="26" t="s">
        <v>12</v>
      </c>
      <c r="H229" s="6">
        <f>ROUNDDOWN(AI229*1.05,0)+INDEX(Sheet2!$B$2:'Sheet2'!$B$5,MATCH(G229,Sheet2!$A$2:'Sheet2'!$A$5,0),0)+34*AR229-ROUNDUP(IF($BA$1=TRUE,AT229,AU229)/10,0)</f>
        <v>305</v>
      </c>
      <c r="I229" s="6">
        <f>ROUNDDOWN(AJ229*1.05,0)+INDEX(Sheet2!$B$2:'Sheet2'!$B$5,MATCH(G229,Sheet2!$A$2:'Sheet2'!$A$5,0),0)+34*AR229-ROUNDUP(IF($BA$1=TRUE,AT229,AU229)/10,0)</f>
        <v>458</v>
      </c>
      <c r="J229" s="45">
        <f t="shared" si="211"/>
        <v>763</v>
      </c>
      <c r="K229" s="41">
        <f>AU229-ROUNDDOWN(AP229/2,0)-ROUNDDOWN(MAX(AO229*1.2,AN229*0.5),0)+INDEX(Sheet2!$C$2:'Sheet2'!$C$5,MATCH(G229,Sheet2!$A$2:'Sheet2'!$A$5,0),0)</f>
        <v>874</v>
      </c>
      <c r="L229" s="23">
        <f t="shared" si="212"/>
        <v>445</v>
      </c>
      <c r="M229" s="6"/>
      <c r="N229" s="27">
        <f>AV229+IF($F229="범선",IF($BE$1=TRUE,INDEX(Sheet2!$H$2:'Sheet2'!$H$45,MATCH(AV229,Sheet2!$G$2:'Sheet2'!$G$45,0),0)),IF($BF$1=TRUE,INDEX(Sheet2!$I$2:'Sheet2'!$I$45,MATCH(AV229,Sheet2!$G$2:'Sheet2'!$G$45,0)),IF($BG$1=TRUE,INDEX(Sheet2!$H$2:'Sheet2'!$H$45,MATCH(AV229,Sheet2!$G$2:'Sheet2'!$G$45,0)),0)))+IF($BC$1=TRUE,2,0)</f>
        <v>5</v>
      </c>
      <c r="O229" s="8">
        <f t="shared" si="213"/>
        <v>8</v>
      </c>
      <c r="P229" s="8">
        <f t="shared" si="214"/>
        <v>11</v>
      </c>
      <c r="Q229" s="26">
        <f t="shared" si="215"/>
        <v>14</v>
      </c>
      <c r="R229" s="8">
        <f>AW229+IF($F229="범선",IF($BE$1=TRUE,INDEX(Sheet2!$H$2:'Sheet2'!$H$45,MATCH(AW229,Sheet2!$G$2:'Sheet2'!$G$45,0),0)),IF($BF$1=TRUE,INDEX(Sheet2!$I$2:'Sheet2'!$I$45,MATCH(AW229,Sheet2!$G$2:'Sheet2'!$G$45,0)),IF($BG$1=TRUE,INDEX(Sheet2!$H$2:'Sheet2'!$H$45,MATCH(AW229,Sheet2!$G$2:'Sheet2'!$G$45,0)),0)))+IF($BC$1=TRUE,2,0)</f>
        <v>6</v>
      </c>
      <c r="S229" s="8">
        <f t="shared" si="216"/>
        <v>9.5</v>
      </c>
      <c r="T229" s="8">
        <f t="shared" si="217"/>
        <v>12.5</v>
      </c>
      <c r="U229" s="26">
        <f t="shared" si="218"/>
        <v>15.5</v>
      </c>
      <c r="V229" s="8">
        <f>AX229+IF($F229="범선",IF($BE$1=TRUE,INDEX(Sheet2!$H$2:'Sheet2'!$H$45,MATCH(AX229,Sheet2!$G$2:'Sheet2'!$G$45,0),0)),IF($BF$1=TRUE,INDEX(Sheet2!$I$2:'Sheet2'!$I$45,MATCH(AX229,Sheet2!$G$2:'Sheet2'!$G$45,0)),IF($BG$1=TRUE,INDEX(Sheet2!$H$2:'Sheet2'!$H$45,MATCH(AX229,Sheet2!$G$2:'Sheet2'!$G$45,0)),0)))+IF($BC$1=TRUE,2,0)</f>
        <v>10</v>
      </c>
      <c r="W229" s="8">
        <f t="shared" si="219"/>
        <v>13.5</v>
      </c>
      <c r="X229" s="8">
        <f t="shared" si="220"/>
        <v>16.5</v>
      </c>
      <c r="Y229" s="26">
        <f t="shared" si="221"/>
        <v>19.5</v>
      </c>
      <c r="Z229" s="8">
        <f>AY229+IF($F229="범선",IF($BE$1=TRUE,INDEX(Sheet2!$H$2:'Sheet2'!$H$45,MATCH(AY229,Sheet2!$G$2:'Sheet2'!$G$45,0),0)),IF($BF$1=TRUE,INDEX(Sheet2!$I$2:'Sheet2'!$I$45,MATCH(AY229,Sheet2!$G$2:'Sheet2'!$G$45,0)),IF($BG$1=TRUE,INDEX(Sheet2!$H$2:'Sheet2'!$H$45,MATCH(AY229,Sheet2!$G$2:'Sheet2'!$G$45,0)),0)))+IF($BC$1=TRUE,2,0)</f>
        <v>13</v>
      </c>
      <c r="AA229" s="8">
        <f t="shared" si="222"/>
        <v>16.5</v>
      </c>
      <c r="AB229" s="8">
        <f t="shared" si="223"/>
        <v>19.5</v>
      </c>
      <c r="AC229" s="26">
        <f t="shared" si="224"/>
        <v>22.5</v>
      </c>
      <c r="AD229" s="8">
        <f>AZ229+IF($F229="범선",IF($BE$1=TRUE,INDEX(Sheet2!$H$2:'Sheet2'!$H$45,MATCH(AZ229,Sheet2!$G$2:'Sheet2'!$G$45,0),0)),IF($BF$1=TRUE,INDEX(Sheet2!$I$2:'Sheet2'!$I$45,MATCH(AZ229,Sheet2!$G$2:'Sheet2'!$G$45,0)),IF($BG$1=TRUE,INDEX(Sheet2!$H$2:'Sheet2'!$H$45,MATCH(AZ229,Sheet2!$G$2:'Sheet2'!$G$45,0)),0)))+IF($BC$1=TRUE,2,0)</f>
        <v>17</v>
      </c>
      <c r="AE229" s="8">
        <f t="shared" si="225"/>
        <v>20.5</v>
      </c>
      <c r="AF229" s="8">
        <f t="shared" si="226"/>
        <v>23.5</v>
      </c>
      <c r="AG229" s="26">
        <f t="shared" si="227"/>
        <v>26.5</v>
      </c>
      <c r="AH229" s="8"/>
      <c r="AI229" s="6">
        <v>115</v>
      </c>
      <c r="AJ229" s="6">
        <v>260</v>
      </c>
      <c r="AK229" s="6">
        <v>8</v>
      </c>
      <c r="AL229" s="6">
        <v>7</v>
      </c>
      <c r="AM229" s="6">
        <v>46</v>
      </c>
      <c r="AN229" s="6">
        <v>138</v>
      </c>
      <c r="AO229" s="6">
        <v>65</v>
      </c>
      <c r="AP229" s="6">
        <v>94</v>
      </c>
      <c r="AQ229" s="6">
        <v>528</v>
      </c>
      <c r="AR229" s="6">
        <v>3</v>
      </c>
      <c r="AS229" s="6">
        <f t="shared" si="228"/>
        <v>760</v>
      </c>
      <c r="AT229" s="6">
        <f t="shared" si="229"/>
        <v>570</v>
      </c>
      <c r="AU229" s="6">
        <f t="shared" si="230"/>
        <v>950</v>
      </c>
      <c r="AV229" s="6">
        <f t="shared" si="231"/>
        <v>3</v>
      </c>
      <c r="AW229" s="6">
        <f t="shared" si="232"/>
        <v>4</v>
      </c>
      <c r="AX229" s="6">
        <f t="shared" si="233"/>
        <v>8</v>
      </c>
      <c r="AY229" s="6">
        <f t="shared" si="234"/>
        <v>11</v>
      </c>
      <c r="AZ229" s="6">
        <f t="shared" si="235"/>
        <v>15</v>
      </c>
    </row>
    <row r="230" spans="1:52" hidden="1">
      <c r="A230" s="35">
        <v>244</v>
      </c>
      <c r="B230" s="7" t="s">
        <v>179</v>
      </c>
      <c r="C230" s="23" t="s">
        <v>178</v>
      </c>
      <c r="D230" s="8" t="s">
        <v>43</v>
      </c>
      <c r="E230" s="8" t="s">
        <v>71</v>
      </c>
      <c r="F230" s="9" t="s">
        <v>69</v>
      </c>
      <c r="G230" s="26" t="s">
        <v>12</v>
      </c>
      <c r="H230" s="6">
        <f>ROUNDDOWN(AI230*1.05,0)+INDEX(Sheet2!$B$2:'Sheet2'!$B$5,MATCH(G230,Sheet2!$A$2:'Sheet2'!$A$5,0),0)+34*AR230-ROUNDUP(IF($BA$1=TRUE,AT230,AU230)/10,0)</f>
        <v>305</v>
      </c>
      <c r="I230" s="6">
        <f>ROUNDDOWN(AJ230*1.05,0)+INDEX(Sheet2!$B$2:'Sheet2'!$B$5,MATCH(G230,Sheet2!$A$2:'Sheet2'!$A$5,0),0)+34*AR230-ROUNDUP(IF($BA$1=TRUE,AT230,AU230)/10,0)</f>
        <v>458</v>
      </c>
      <c r="J230" s="45">
        <f t="shared" si="211"/>
        <v>763</v>
      </c>
      <c r="K230" s="41">
        <f>AU230-ROUNDDOWN(AP230/2,0)-ROUNDDOWN(MAX(AO230*1.2,AN230*0.5),0)+INDEX(Sheet2!$C$2:'Sheet2'!$C$5,MATCH(G230,Sheet2!$A$2:'Sheet2'!$A$5,0),0)</f>
        <v>872</v>
      </c>
      <c r="L230" s="23">
        <f t="shared" si="212"/>
        <v>443</v>
      </c>
      <c r="M230" s="6"/>
      <c r="N230" s="27">
        <f>AV230+IF($F230="범선",IF($BE$1=TRUE,INDEX(Sheet2!$H$2:'Sheet2'!$H$45,MATCH(AV230,Sheet2!$G$2:'Sheet2'!$G$45,0),0)),IF($BF$1=TRUE,INDEX(Sheet2!$I$2:'Sheet2'!$I$45,MATCH(AV230,Sheet2!$G$2:'Sheet2'!$G$45,0)),IF($BG$1=TRUE,INDEX(Sheet2!$H$2:'Sheet2'!$H$45,MATCH(AV230,Sheet2!$G$2:'Sheet2'!$G$45,0)),0)))+IF($BC$1=TRUE,2,0)</f>
        <v>4</v>
      </c>
      <c r="O230" s="8">
        <f t="shared" si="213"/>
        <v>7</v>
      </c>
      <c r="P230" s="8">
        <f t="shared" si="214"/>
        <v>10</v>
      </c>
      <c r="Q230" s="26">
        <f t="shared" si="215"/>
        <v>13</v>
      </c>
      <c r="R230" s="8">
        <f>AW230+IF($F230="범선",IF($BE$1=TRUE,INDEX(Sheet2!$H$2:'Sheet2'!$H$45,MATCH(AW230,Sheet2!$G$2:'Sheet2'!$G$45,0),0)),IF($BF$1=TRUE,INDEX(Sheet2!$I$2:'Sheet2'!$I$45,MATCH(AW230,Sheet2!$G$2:'Sheet2'!$G$45,0)),IF($BG$1=TRUE,INDEX(Sheet2!$H$2:'Sheet2'!$H$45,MATCH(AW230,Sheet2!$G$2:'Sheet2'!$G$45,0)),0)))+IF($BC$1=TRUE,2,0)</f>
        <v>5</v>
      </c>
      <c r="S230" s="8">
        <f t="shared" si="216"/>
        <v>8.5</v>
      </c>
      <c r="T230" s="8">
        <f t="shared" si="217"/>
        <v>11.5</v>
      </c>
      <c r="U230" s="26">
        <f t="shared" si="218"/>
        <v>14.5</v>
      </c>
      <c r="V230" s="8">
        <f>AX230+IF($F230="범선",IF($BE$1=TRUE,INDEX(Sheet2!$H$2:'Sheet2'!$H$45,MATCH(AX230,Sheet2!$G$2:'Sheet2'!$G$45,0),0)),IF($BF$1=TRUE,INDEX(Sheet2!$I$2:'Sheet2'!$I$45,MATCH(AX230,Sheet2!$G$2:'Sheet2'!$G$45,0)),IF($BG$1=TRUE,INDEX(Sheet2!$H$2:'Sheet2'!$H$45,MATCH(AX230,Sheet2!$G$2:'Sheet2'!$G$45,0)),0)))+IF($BC$1=TRUE,2,0)</f>
        <v>9</v>
      </c>
      <c r="W230" s="8">
        <f t="shared" si="219"/>
        <v>12.5</v>
      </c>
      <c r="X230" s="8">
        <f t="shared" si="220"/>
        <v>15.5</v>
      </c>
      <c r="Y230" s="26">
        <f t="shared" si="221"/>
        <v>18.5</v>
      </c>
      <c r="Z230" s="8">
        <f>AY230+IF($F230="범선",IF($BE$1=TRUE,INDEX(Sheet2!$H$2:'Sheet2'!$H$45,MATCH(AY230,Sheet2!$G$2:'Sheet2'!$G$45,0),0)),IF($BF$1=TRUE,INDEX(Sheet2!$I$2:'Sheet2'!$I$45,MATCH(AY230,Sheet2!$G$2:'Sheet2'!$G$45,0)),IF($BG$1=TRUE,INDEX(Sheet2!$H$2:'Sheet2'!$H$45,MATCH(AY230,Sheet2!$G$2:'Sheet2'!$G$45,0)),0)))+IF($BC$1=TRUE,2,0)</f>
        <v>13</v>
      </c>
      <c r="AA230" s="8">
        <f t="shared" si="222"/>
        <v>16.5</v>
      </c>
      <c r="AB230" s="8">
        <f t="shared" si="223"/>
        <v>19.5</v>
      </c>
      <c r="AC230" s="26">
        <f t="shared" si="224"/>
        <v>22.5</v>
      </c>
      <c r="AD230" s="8">
        <f>AZ230+IF($F230="범선",IF($BE$1=TRUE,INDEX(Sheet2!$H$2:'Sheet2'!$H$45,MATCH(AZ230,Sheet2!$G$2:'Sheet2'!$G$45,0),0)),IF($BF$1=TRUE,INDEX(Sheet2!$I$2:'Sheet2'!$I$45,MATCH(AZ230,Sheet2!$G$2:'Sheet2'!$G$45,0)),IF($BG$1=TRUE,INDEX(Sheet2!$H$2:'Sheet2'!$H$45,MATCH(AZ230,Sheet2!$G$2:'Sheet2'!$G$45,0)),0)))+IF($BC$1=TRUE,2,0)</f>
        <v>16</v>
      </c>
      <c r="AE230" s="8">
        <f t="shared" si="225"/>
        <v>19.5</v>
      </c>
      <c r="AF230" s="8">
        <f t="shared" si="226"/>
        <v>22.5</v>
      </c>
      <c r="AG230" s="26">
        <f t="shared" si="227"/>
        <v>25.5</v>
      </c>
      <c r="AH230" s="8"/>
      <c r="AI230" s="6">
        <v>115</v>
      </c>
      <c r="AJ230" s="6">
        <v>260</v>
      </c>
      <c r="AK230" s="6">
        <v>8</v>
      </c>
      <c r="AL230" s="6">
        <v>6</v>
      </c>
      <c r="AM230" s="6">
        <v>43</v>
      </c>
      <c r="AN230" s="6">
        <v>132</v>
      </c>
      <c r="AO230" s="6">
        <v>68</v>
      </c>
      <c r="AP230" s="6">
        <v>92</v>
      </c>
      <c r="AQ230" s="6">
        <v>536</v>
      </c>
      <c r="AR230" s="6">
        <v>3</v>
      </c>
      <c r="AS230" s="6">
        <f t="shared" si="228"/>
        <v>760</v>
      </c>
      <c r="AT230" s="6">
        <f t="shared" si="229"/>
        <v>570</v>
      </c>
      <c r="AU230" s="6">
        <f t="shared" si="230"/>
        <v>950</v>
      </c>
      <c r="AV230" s="6">
        <f t="shared" si="231"/>
        <v>2</v>
      </c>
      <c r="AW230" s="6">
        <f t="shared" si="232"/>
        <v>3</v>
      </c>
      <c r="AX230" s="6">
        <f t="shared" si="233"/>
        <v>7</v>
      </c>
      <c r="AY230" s="6">
        <f t="shared" si="234"/>
        <v>11</v>
      </c>
      <c r="AZ230" s="6">
        <f t="shared" si="235"/>
        <v>14</v>
      </c>
    </row>
    <row r="231" spans="1:52" hidden="1">
      <c r="A231" s="35">
        <v>245</v>
      </c>
      <c r="B231" s="7" t="s">
        <v>180</v>
      </c>
      <c r="C231" s="23" t="s">
        <v>178</v>
      </c>
      <c r="D231" s="8" t="s">
        <v>1</v>
      </c>
      <c r="E231" s="8" t="s">
        <v>0</v>
      </c>
      <c r="F231" s="9" t="s">
        <v>69</v>
      </c>
      <c r="G231" s="26" t="s">
        <v>12</v>
      </c>
      <c r="H231" s="6">
        <f>ROUNDDOWN(AI231*1.05,0)+INDEX(Sheet2!$B$2:'Sheet2'!$B$5,MATCH(G231,Sheet2!$A$2:'Sheet2'!$A$5,0),0)+34*AR231-ROUNDUP(IF($BA$1=TRUE,AT231,AU231)/10,0)</f>
        <v>305</v>
      </c>
      <c r="I231" s="6">
        <f>ROUNDDOWN(AJ231*1.05,0)+INDEX(Sheet2!$B$2:'Sheet2'!$B$5,MATCH(G231,Sheet2!$A$2:'Sheet2'!$A$5,0),0)+34*AR231-ROUNDUP(IF($BA$1=TRUE,AT231,AU231)/10,0)</f>
        <v>458</v>
      </c>
      <c r="J231" s="45">
        <f t="shared" si="211"/>
        <v>763</v>
      </c>
      <c r="K231" s="41">
        <f>AU231-ROUNDDOWN(AP231/2,0)-ROUNDDOWN(MAX(AO231*1.2,AN231*0.5),0)+INDEX(Sheet2!$C$2:'Sheet2'!$C$5,MATCH(G231,Sheet2!$A$2:'Sheet2'!$A$5,0),0)</f>
        <v>869</v>
      </c>
      <c r="L231" s="23">
        <f t="shared" si="212"/>
        <v>440</v>
      </c>
      <c r="M231" s="6"/>
      <c r="N231" s="27">
        <f>AV231+IF($F231="범선",IF($BE$1=TRUE,INDEX(Sheet2!$H$2:'Sheet2'!$H$45,MATCH(AV231,Sheet2!$G$2:'Sheet2'!$G$45,0),0)),IF($BF$1=TRUE,INDEX(Sheet2!$I$2:'Sheet2'!$I$45,MATCH(AV231,Sheet2!$G$2:'Sheet2'!$G$45,0)),IF($BG$1=TRUE,INDEX(Sheet2!$H$2:'Sheet2'!$H$45,MATCH(AV231,Sheet2!$G$2:'Sheet2'!$G$45,0)),0)))+IF($BC$1=TRUE,2,0)</f>
        <v>4</v>
      </c>
      <c r="O231" s="8">
        <f t="shared" si="213"/>
        <v>7</v>
      </c>
      <c r="P231" s="8">
        <f t="shared" si="214"/>
        <v>10</v>
      </c>
      <c r="Q231" s="26">
        <f t="shared" si="215"/>
        <v>13</v>
      </c>
      <c r="R231" s="8">
        <f>AW231+IF($F231="범선",IF($BE$1=TRUE,INDEX(Sheet2!$H$2:'Sheet2'!$H$45,MATCH(AW231,Sheet2!$G$2:'Sheet2'!$G$45,0),0)),IF($BF$1=TRUE,INDEX(Sheet2!$I$2:'Sheet2'!$I$45,MATCH(AW231,Sheet2!$G$2:'Sheet2'!$G$45,0)),IF($BG$1=TRUE,INDEX(Sheet2!$H$2:'Sheet2'!$H$45,MATCH(AW231,Sheet2!$G$2:'Sheet2'!$G$45,0)),0)))+IF($BC$1=TRUE,2,0)</f>
        <v>6</v>
      </c>
      <c r="S231" s="8">
        <f t="shared" si="216"/>
        <v>9.5</v>
      </c>
      <c r="T231" s="8">
        <f t="shared" si="217"/>
        <v>12.5</v>
      </c>
      <c r="U231" s="26">
        <f t="shared" si="218"/>
        <v>15.5</v>
      </c>
      <c r="V231" s="8">
        <f>AX231+IF($F231="범선",IF($BE$1=TRUE,INDEX(Sheet2!$H$2:'Sheet2'!$H$45,MATCH(AX231,Sheet2!$G$2:'Sheet2'!$G$45,0),0)),IF($BF$1=TRUE,INDEX(Sheet2!$I$2:'Sheet2'!$I$45,MATCH(AX231,Sheet2!$G$2:'Sheet2'!$G$45,0)),IF($BG$1=TRUE,INDEX(Sheet2!$H$2:'Sheet2'!$H$45,MATCH(AX231,Sheet2!$G$2:'Sheet2'!$G$45,0)),0)))+IF($BC$1=TRUE,2,0)</f>
        <v>9</v>
      </c>
      <c r="W231" s="8">
        <f t="shared" si="219"/>
        <v>12.5</v>
      </c>
      <c r="X231" s="8">
        <f t="shared" si="220"/>
        <v>15.5</v>
      </c>
      <c r="Y231" s="26">
        <f t="shared" si="221"/>
        <v>18.5</v>
      </c>
      <c r="Z231" s="8">
        <f>AY231+IF($F231="범선",IF($BE$1=TRUE,INDEX(Sheet2!$H$2:'Sheet2'!$H$45,MATCH(AY231,Sheet2!$G$2:'Sheet2'!$G$45,0),0)),IF($BF$1=TRUE,INDEX(Sheet2!$I$2:'Sheet2'!$I$45,MATCH(AY231,Sheet2!$G$2:'Sheet2'!$G$45,0)),IF($BG$1=TRUE,INDEX(Sheet2!$H$2:'Sheet2'!$H$45,MATCH(AY231,Sheet2!$G$2:'Sheet2'!$G$45,0)),0)))+IF($BC$1=TRUE,2,0)</f>
        <v>13</v>
      </c>
      <c r="AA231" s="8">
        <f t="shared" si="222"/>
        <v>16.5</v>
      </c>
      <c r="AB231" s="8">
        <f t="shared" si="223"/>
        <v>19.5</v>
      </c>
      <c r="AC231" s="26">
        <f t="shared" si="224"/>
        <v>22.5</v>
      </c>
      <c r="AD231" s="8">
        <f>AZ231+IF($F231="범선",IF($BE$1=TRUE,INDEX(Sheet2!$H$2:'Sheet2'!$H$45,MATCH(AZ231,Sheet2!$G$2:'Sheet2'!$G$45,0),0)),IF($BF$1=TRUE,INDEX(Sheet2!$I$2:'Sheet2'!$I$45,MATCH(AZ231,Sheet2!$G$2:'Sheet2'!$G$45,0)),IF($BG$1=TRUE,INDEX(Sheet2!$H$2:'Sheet2'!$H$45,MATCH(AZ231,Sheet2!$G$2:'Sheet2'!$G$45,0)),0)))+IF($BC$1=TRUE,2,0)</f>
        <v>16</v>
      </c>
      <c r="AE231" s="8">
        <f t="shared" si="225"/>
        <v>19.5</v>
      </c>
      <c r="AF231" s="8">
        <f t="shared" si="226"/>
        <v>22.5</v>
      </c>
      <c r="AG231" s="26">
        <f t="shared" si="227"/>
        <v>25.5</v>
      </c>
      <c r="AH231" s="8"/>
      <c r="AI231" s="6">
        <v>115</v>
      </c>
      <c r="AJ231" s="6">
        <v>260</v>
      </c>
      <c r="AK231" s="6">
        <v>8</v>
      </c>
      <c r="AL231" s="6">
        <v>7</v>
      </c>
      <c r="AM231" s="6">
        <v>44</v>
      </c>
      <c r="AN231" s="6">
        <v>136</v>
      </c>
      <c r="AO231" s="6">
        <v>70</v>
      </c>
      <c r="AP231" s="6">
        <v>92</v>
      </c>
      <c r="AQ231" s="6">
        <v>532</v>
      </c>
      <c r="AR231" s="6">
        <v>3</v>
      </c>
      <c r="AS231" s="6">
        <f t="shared" si="228"/>
        <v>760</v>
      </c>
      <c r="AT231" s="6">
        <f t="shared" si="229"/>
        <v>570</v>
      </c>
      <c r="AU231" s="6">
        <f t="shared" si="230"/>
        <v>950</v>
      </c>
      <c r="AV231" s="6">
        <f t="shared" si="231"/>
        <v>2</v>
      </c>
      <c r="AW231" s="6">
        <f t="shared" si="232"/>
        <v>4</v>
      </c>
      <c r="AX231" s="6">
        <f t="shared" si="233"/>
        <v>7</v>
      </c>
      <c r="AY231" s="6">
        <f t="shared" si="234"/>
        <v>11</v>
      </c>
      <c r="AZ231" s="6">
        <f t="shared" si="235"/>
        <v>14</v>
      </c>
    </row>
    <row r="232" spans="1:52" hidden="1">
      <c r="A232" s="35">
        <v>246</v>
      </c>
      <c r="B232" s="7" t="s">
        <v>165</v>
      </c>
      <c r="C232" s="23" t="s">
        <v>178</v>
      </c>
      <c r="D232" s="8" t="s">
        <v>1</v>
      </c>
      <c r="E232" s="8" t="s">
        <v>0</v>
      </c>
      <c r="F232" s="9" t="s">
        <v>69</v>
      </c>
      <c r="G232" s="26" t="s">
        <v>10</v>
      </c>
      <c r="H232" s="6">
        <f>ROUNDDOWN(AI232*1.05,0)+INDEX(Sheet2!$B$2:'Sheet2'!$B$5,MATCH(G232,Sheet2!$A$2:'Sheet2'!$A$5,0),0)+34*AR232-ROUNDUP(IF($BA$1=TRUE,AT232,AU232)/10,0)</f>
        <v>442</v>
      </c>
      <c r="I232" s="6">
        <f>ROUNDDOWN(AJ232*1.05,0)+INDEX(Sheet2!$B$2:'Sheet2'!$B$5,MATCH(G232,Sheet2!$A$2:'Sheet2'!$A$5,0),0)+34*AR232-ROUNDUP(IF($BA$1=TRUE,AT232,AU232)/10,0)</f>
        <v>547</v>
      </c>
      <c r="J232" s="45">
        <f t="shared" si="211"/>
        <v>989</v>
      </c>
      <c r="K232" s="41">
        <f>AU232-ROUNDDOWN(AP232/2,0)-ROUNDDOWN(MAX(AO232*1.2,AN232*0.5),0)+INDEX(Sheet2!$C$2:'Sheet2'!$C$5,MATCH(G232,Sheet2!$A$2:'Sheet2'!$A$5,0),0)</f>
        <v>1142</v>
      </c>
      <c r="L232" s="23">
        <f t="shared" si="212"/>
        <v>626</v>
      </c>
      <c r="M232" s="6"/>
      <c r="N232" s="27">
        <f>AV232+IF($F232="범선",IF($BE$1=TRUE,INDEX(Sheet2!$H$2:'Sheet2'!$H$45,MATCH(AV232,Sheet2!$G$2:'Sheet2'!$G$45,0),0)),IF($BF$1=TRUE,INDEX(Sheet2!$I$2:'Sheet2'!$I$45,MATCH(AV232,Sheet2!$G$2:'Sheet2'!$G$45,0)),IF($BG$1=TRUE,INDEX(Sheet2!$H$2:'Sheet2'!$H$45,MATCH(AV232,Sheet2!$G$2:'Sheet2'!$G$45,0)),0)))+IF($BC$1=TRUE,2,0)</f>
        <v>2</v>
      </c>
      <c r="O232" s="8">
        <f t="shared" si="213"/>
        <v>5</v>
      </c>
      <c r="P232" s="8">
        <f t="shared" si="214"/>
        <v>8</v>
      </c>
      <c r="Q232" s="26">
        <f t="shared" si="215"/>
        <v>11</v>
      </c>
      <c r="R232" s="8">
        <f>AW232+IF($F232="범선",IF($BE$1=TRUE,INDEX(Sheet2!$H$2:'Sheet2'!$H$45,MATCH(AW232,Sheet2!$G$2:'Sheet2'!$G$45,0),0)),IF($BF$1=TRUE,INDEX(Sheet2!$I$2:'Sheet2'!$I$45,MATCH(AW232,Sheet2!$G$2:'Sheet2'!$G$45,0)),IF($BG$1=TRUE,INDEX(Sheet2!$H$2:'Sheet2'!$H$45,MATCH(AW232,Sheet2!$G$2:'Sheet2'!$G$45,0)),0)))+IF($BC$1=TRUE,2,0)</f>
        <v>3</v>
      </c>
      <c r="S232" s="8">
        <f t="shared" si="216"/>
        <v>6.5</v>
      </c>
      <c r="T232" s="8">
        <f t="shared" si="217"/>
        <v>9.5</v>
      </c>
      <c r="U232" s="26">
        <f t="shared" si="218"/>
        <v>12.5</v>
      </c>
      <c r="V232" s="8">
        <f>AX232+IF($F232="범선",IF($BE$1=TRUE,INDEX(Sheet2!$H$2:'Sheet2'!$H$45,MATCH(AX232,Sheet2!$G$2:'Sheet2'!$G$45,0),0)),IF($BF$1=TRUE,INDEX(Sheet2!$I$2:'Sheet2'!$I$45,MATCH(AX232,Sheet2!$G$2:'Sheet2'!$G$45,0)),IF($BG$1=TRUE,INDEX(Sheet2!$H$2:'Sheet2'!$H$45,MATCH(AX232,Sheet2!$G$2:'Sheet2'!$G$45,0)),0)))+IF($BC$1=TRUE,2,0)</f>
        <v>6</v>
      </c>
      <c r="W232" s="8">
        <f t="shared" si="219"/>
        <v>9.5</v>
      </c>
      <c r="X232" s="8">
        <f t="shared" si="220"/>
        <v>12.5</v>
      </c>
      <c r="Y232" s="26">
        <f t="shared" si="221"/>
        <v>15.5</v>
      </c>
      <c r="Z232" s="8">
        <f>AY232+IF($F232="범선",IF($BE$1=TRUE,INDEX(Sheet2!$H$2:'Sheet2'!$H$45,MATCH(AY232,Sheet2!$G$2:'Sheet2'!$G$45,0),0)),IF($BF$1=TRUE,INDEX(Sheet2!$I$2:'Sheet2'!$I$45,MATCH(AY232,Sheet2!$G$2:'Sheet2'!$G$45,0)),IF($BG$1=TRUE,INDEX(Sheet2!$H$2:'Sheet2'!$H$45,MATCH(AY232,Sheet2!$G$2:'Sheet2'!$G$45,0)),0)))+IF($BC$1=TRUE,2,0)</f>
        <v>10</v>
      </c>
      <c r="AA232" s="8">
        <f t="shared" si="222"/>
        <v>13.5</v>
      </c>
      <c r="AB232" s="8">
        <f t="shared" si="223"/>
        <v>16.5</v>
      </c>
      <c r="AC232" s="26">
        <f t="shared" si="224"/>
        <v>19.5</v>
      </c>
      <c r="AD232" s="8">
        <f>AZ232+IF($F232="범선",IF($BE$1=TRUE,INDEX(Sheet2!$H$2:'Sheet2'!$H$45,MATCH(AZ232,Sheet2!$G$2:'Sheet2'!$G$45,0),0)),IF($BF$1=TRUE,INDEX(Sheet2!$I$2:'Sheet2'!$I$45,MATCH(AZ232,Sheet2!$G$2:'Sheet2'!$G$45,0)),IF($BG$1=TRUE,INDEX(Sheet2!$H$2:'Sheet2'!$H$45,MATCH(AZ232,Sheet2!$G$2:'Sheet2'!$G$45,0)),0)))+IF($BC$1=TRUE,2,0)</f>
        <v>14</v>
      </c>
      <c r="AE232" s="8">
        <f t="shared" si="225"/>
        <v>17.5</v>
      </c>
      <c r="AF232" s="8">
        <f t="shared" si="226"/>
        <v>20.5</v>
      </c>
      <c r="AG232" s="26">
        <f t="shared" si="227"/>
        <v>23.5</v>
      </c>
      <c r="AH232" s="8"/>
      <c r="AI232" s="6">
        <v>225</v>
      </c>
      <c r="AJ232" s="6">
        <v>325</v>
      </c>
      <c r="AK232" s="6">
        <v>10</v>
      </c>
      <c r="AL232" s="6">
        <v>13</v>
      </c>
      <c r="AM232" s="6">
        <v>35</v>
      </c>
      <c r="AN232" s="6">
        <v>70</v>
      </c>
      <c r="AO232" s="6">
        <v>33</v>
      </c>
      <c r="AP232" s="6">
        <v>65</v>
      </c>
      <c r="AQ232" s="6">
        <v>795</v>
      </c>
      <c r="AR232" s="6">
        <v>4</v>
      </c>
      <c r="AS232" s="6">
        <f t="shared" si="228"/>
        <v>930</v>
      </c>
      <c r="AT232" s="6">
        <f t="shared" si="229"/>
        <v>697</v>
      </c>
      <c r="AU232" s="6">
        <f t="shared" si="230"/>
        <v>1162</v>
      </c>
      <c r="AV232" s="6">
        <f t="shared" si="231"/>
        <v>0</v>
      </c>
      <c r="AW232" s="6">
        <f t="shared" si="232"/>
        <v>1</v>
      </c>
      <c r="AX232" s="6">
        <f t="shared" si="233"/>
        <v>4</v>
      </c>
      <c r="AY232" s="6">
        <f t="shared" si="234"/>
        <v>8</v>
      </c>
      <c r="AZ232" s="6">
        <f t="shared" si="235"/>
        <v>12</v>
      </c>
    </row>
    <row r="233" spans="1:52" hidden="1">
      <c r="A233" s="35">
        <v>247</v>
      </c>
      <c r="B233" s="7"/>
      <c r="C233" s="23" t="s">
        <v>178</v>
      </c>
      <c r="D233" s="8" t="s">
        <v>43</v>
      </c>
      <c r="E233" s="8" t="s">
        <v>0</v>
      </c>
      <c r="F233" s="9" t="s">
        <v>69</v>
      </c>
      <c r="G233" s="26" t="s">
        <v>10</v>
      </c>
      <c r="H233" s="6">
        <f>ROUNDDOWN(AI233*1.05,0)+INDEX(Sheet2!$B$2:'Sheet2'!$B$5,MATCH(G233,Sheet2!$A$2:'Sheet2'!$A$5,0),0)+34*AR233-ROUNDUP(IF($BA$1=TRUE,AT233,AU233)/10,0)</f>
        <v>421</v>
      </c>
      <c r="I233" s="6">
        <f>ROUNDDOWN(AJ233*1.05,0)+INDEX(Sheet2!$B$2:'Sheet2'!$B$5,MATCH(G233,Sheet2!$A$2:'Sheet2'!$A$5,0),0)+34*AR233-ROUNDUP(IF($BA$1=TRUE,AT233,AU233)/10,0)</f>
        <v>521</v>
      </c>
      <c r="J233" s="45">
        <f t="shared" si="211"/>
        <v>942</v>
      </c>
      <c r="K233" s="41">
        <f>AU233-ROUNDDOWN(AP233/2,0)-ROUNDDOWN(MAX(AO233*1.2,AN233*0.5),0)+INDEX(Sheet2!$C$2:'Sheet2'!$C$5,MATCH(G233,Sheet2!$A$2:'Sheet2'!$A$5,0),0)</f>
        <v>1138</v>
      </c>
      <c r="L233" s="23">
        <f t="shared" si="212"/>
        <v>622</v>
      </c>
      <c r="M233" s="6"/>
      <c r="N233" s="27">
        <f>AV233+IF($F233="범선",IF($BE$1=TRUE,INDEX(Sheet2!$H$2:'Sheet2'!$H$45,MATCH(AV233,Sheet2!$G$2:'Sheet2'!$G$45,0),0)),IF($BF$1=TRUE,INDEX(Sheet2!$I$2:'Sheet2'!$I$45,MATCH(AV233,Sheet2!$G$2:'Sheet2'!$G$45,0)),IF($BG$1=TRUE,INDEX(Sheet2!$H$2:'Sheet2'!$H$45,MATCH(AV233,Sheet2!$G$2:'Sheet2'!$G$45,0)),0)))+IF($BC$1=TRUE,2,0)</f>
        <v>2</v>
      </c>
      <c r="O233" s="8">
        <f t="shared" si="213"/>
        <v>5</v>
      </c>
      <c r="P233" s="8">
        <f t="shared" si="214"/>
        <v>8</v>
      </c>
      <c r="Q233" s="26">
        <f t="shared" si="215"/>
        <v>11</v>
      </c>
      <c r="R233" s="8">
        <f>AW233+IF($F233="범선",IF($BE$1=TRUE,INDEX(Sheet2!$H$2:'Sheet2'!$H$45,MATCH(AW233,Sheet2!$G$2:'Sheet2'!$G$45,0),0)),IF($BF$1=TRUE,INDEX(Sheet2!$I$2:'Sheet2'!$I$45,MATCH(AW233,Sheet2!$G$2:'Sheet2'!$G$45,0)),IF($BG$1=TRUE,INDEX(Sheet2!$H$2:'Sheet2'!$H$45,MATCH(AW233,Sheet2!$G$2:'Sheet2'!$G$45,0)),0)))+IF($BC$1=TRUE,2,0)</f>
        <v>3</v>
      </c>
      <c r="S233" s="8">
        <f t="shared" si="216"/>
        <v>6.5</v>
      </c>
      <c r="T233" s="8">
        <f t="shared" si="217"/>
        <v>9.5</v>
      </c>
      <c r="U233" s="26">
        <f t="shared" si="218"/>
        <v>12.5</v>
      </c>
      <c r="V233" s="8">
        <f>AX233+IF($F233="범선",IF($BE$1=TRUE,INDEX(Sheet2!$H$2:'Sheet2'!$H$45,MATCH(AX233,Sheet2!$G$2:'Sheet2'!$G$45,0),0)),IF($BF$1=TRUE,INDEX(Sheet2!$I$2:'Sheet2'!$I$45,MATCH(AX233,Sheet2!$G$2:'Sheet2'!$G$45,0)),IF($BG$1=TRUE,INDEX(Sheet2!$H$2:'Sheet2'!$H$45,MATCH(AX233,Sheet2!$G$2:'Sheet2'!$G$45,0)),0)))+IF($BC$1=TRUE,2,0)</f>
        <v>6</v>
      </c>
      <c r="W233" s="8">
        <f t="shared" si="219"/>
        <v>9.5</v>
      </c>
      <c r="X233" s="8">
        <f t="shared" si="220"/>
        <v>12.5</v>
      </c>
      <c r="Y233" s="26">
        <f t="shared" si="221"/>
        <v>15.5</v>
      </c>
      <c r="Z233" s="8">
        <f>AY233+IF($F233="범선",IF($BE$1=TRUE,INDEX(Sheet2!$H$2:'Sheet2'!$H$45,MATCH(AY233,Sheet2!$G$2:'Sheet2'!$G$45,0),0)),IF($BF$1=TRUE,INDEX(Sheet2!$I$2:'Sheet2'!$I$45,MATCH(AY233,Sheet2!$G$2:'Sheet2'!$G$45,0)),IF($BG$1=TRUE,INDEX(Sheet2!$H$2:'Sheet2'!$H$45,MATCH(AY233,Sheet2!$G$2:'Sheet2'!$G$45,0)),0)))+IF($BC$1=TRUE,2,0)</f>
        <v>10</v>
      </c>
      <c r="AA233" s="8">
        <f t="shared" si="222"/>
        <v>13.5</v>
      </c>
      <c r="AB233" s="8">
        <f t="shared" si="223"/>
        <v>16.5</v>
      </c>
      <c r="AC233" s="26">
        <f t="shared" si="224"/>
        <v>19.5</v>
      </c>
      <c r="AD233" s="8">
        <f>AZ233+IF($F233="범선",IF($BE$1=TRUE,INDEX(Sheet2!$H$2:'Sheet2'!$H$45,MATCH(AZ233,Sheet2!$G$2:'Sheet2'!$G$45,0),0)),IF($BF$1=TRUE,INDEX(Sheet2!$I$2:'Sheet2'!$I$45,MATCH(AZ233,Sheet2!$G$2:'Sheet2'!$G$45,0)),IF($BG$1=TRUE,INDEX(Sheet2!$H$2:'Sheet2'!$H$45,MATCH(AZ233,Sheet2!$G$2:'Sheet2'!$G$45,0)),0)))+IF($BC$1=TRUE,2,0)</f>
        <v>14</v>
      </c>
      <c r="AE233" s="8">
        <f t="shared" si="225"/>
        <v>17.5</v>
      </c>
      <c r="AF233" s="8">
        <f t="shared" si="226"/>
        <v>20.5</v>
      </c>
      <c r="AG233" s="26">
        <f t="shared" si="227"/>
        <v>23.5</v>
      </c>
      <c r="AH233" s="8"/>
      <c r="AI233" s="6">
        <v>205</v>
      </c>
      <c r="AJ233" s="6">
        <v>300</v>
      </c>
      <c r="AK233" s="6">
        <v>9</v>
      </c>
      <c r="AL233" s="6">
        <v>11</v>
      </c>
      <c r="AM233" s="6">
        <v>35</v>
      </c>
      <c r="AN233" s="6">
        <v>65</v>
      </c>
      <c r="AO233" s="6">
        <v>36</v>
      </c>
      <c r="AP233" s="6">
        <v>65</v>
      </c>
      <c r="AQ233" s="6">
        <v>800</v>
      </c>
      <c r="AR233" s="6">
        <v>4</v>
      </c>
      <c r="AS233" s="6">
        <f t="shared" si="228"/>
        <v>930</v>
      </c>
      <c r="AT233" s="6">
        <f t="shared" si="229"/>
        <v>697</v>
      </c>
      <c r="AU233" s="6">
        <f t="shared" si="230"/>
        <v>1162</v>
      </c>
      <c r="AV233" s="6">
        <f t="shared" si="231"/>
        <v>0</v>
      </c>
      <c r="AW233" s="6">
        <f t="shared" si="232"/>
        <v>1</v>
      </c>
      <c r="AX233" s="6">
        <f t="shared" si="233"/>
        <v>4</v>
      </c>
      <c r="AY233" s="6">
        <f t="shared" si="234"/>
        <v>8</v>
      </c>
      <c r="AZ233" s="6">
        <f t="shared" si="235"/>
        <v>12</v>
      </c>
    </row>
    <row r="234" spans="1:52" hidden="1">
      <c r="A234" s="35">
        <v>248</v>
      </c>
      <c r="B234" s="2" t="s">
        <v>307</v>
      </c>
      <c r="C234" s="23" t="s">
        <v>305</v>
      </c>
      <c r="D234" s="8" t="s">
        <v>1</v>
      </c>
      <c r="E234" s="3" t="s">
        <v>302</v>
      </c>
      <c r="F234" s="8" t="s">
        <v>303</v>
      </c>
      <c r="G234" s="26" t="s">
        <v>8</v>
      </c>
      <c r="H234" s="6">
        <f>ROUNDDOWN(AI234*1.05,0)+INDEX(Sheet2!$B$2:'Sheet2'!$B$5,MATCH(G234,Sheet2!$A$2:'Sheet2'!$A$5,0),0)+34*AR234-ROUNDUP(IF($BA$1=TRUE,AT234,AU234)/10,0)</f>
        <v>520</v>
      </c>
      <c r="I234" s="6">
        <f>ROUNDDOWN(AJ234*1.05,0)+INDEX(Sheet2!$B$2:'Sheet2'!$B$5,MATCH(G234,Sheet2!$A$2:'Sheet2'!$A$5,0),0)+34*AR234-ROUNDUP(IF($BA$1=TRUE,AT234,AU234)/10,0)</f>
        <v>520</v>
      </c>
      <c r="J234" s="45">
        <f t="shared" si="211"/>
        <v>1040</v>
      </c>
      <c r="K234" s="41">
        <f>AU234-ROUNDDOWN(AP234/2,0)-ROUNDDOWN(MAX(AO234*1.2,AN234*0.5),0)+INDEX(Sheet2!$C$2:'Sheet2'!$C$5,MATCH(G234,Sheet2!$A$2:'Sheet2'!$A$5,0),0)</f>
        <v>1372</v>
      </c>
      <c r="L234" s="23">
        <f t="shared" si="212"/>
        <v>773</v>
      </c>
      <c r="M234" s="6"/>
      <c r="N234" s="27">
        <f>AV234+IF($F234="범선",IF($BE$1=TRUE,INDEX(Sheet2!$H$2:'Sheet2'!$H$45,MATCH(AV234,Sheet2!$G$2:'Sheet2'!$G$45,0),0)),IF($BF$1=TRUE,INDEX(Sheet2!$I$2:'Sheet2'!$I$45,MATCH(AV234,Sheet2!$G$2:'Sheet2'!$G$45,0)),IF($BG$1=TRUE,INDEX(Sheet2!$H$2:'Sheet2'!$H$45,MATCH(AV234,Sheet2!$G$2:'Sheet2'!$G$45,0)),0)))+IF($BC$1=TRUE,2,0)</f>
        <v>1</v>
      </c>
      <c r="O234" s="8">
        <f t="shared" si="213"/>
        <v>4</v>
      </c>
      <c r="P234" s="8">
        <f t="shared" si="214"/>
        <v>7</v>
      </c>
      <c r="Q234" s="26">
        <f t="shared" si="215"/>
        <v>10</v>
      </c>
      <c r="R234" s="8">
        <f>AW234+IF($F234="범선",IF($BE$1=TRUE,INDEX(Sheet2!$H$2:'Sheet2'!$H$45,MATCH(AW234,Sheet2!$G$2:'Sheet2'!$G$45,0),0)),IF($BF$1=TRUE,INDEX(Sheet2!$I$2:'Sheet2'!$I$45,MATCH(AW234,Sheet2!$G$2:'Sheet2'!$G$45,0)),IF($BG$1=TRUE,INDEX(Sheet2!$H$2:'Sheet2'!$H$45,MATCH(AW234,Sheet2!$G$2:'Sheet2'!$G$45,0)),0)))+IF($BC$1=TRUE,2,0)</f>
        <v>2</v>
      </c>
      <c r="S234" s="8">
        <f t="shared" si="216"/>
        <v>5.5</v>
      </c>
      <c r="T234" s="8">
        <f t="shared" si="217"/>
        <v>8.5</v>
      </c>
      <c r="U234" s="26">
        <f t="shared" si="218"/>
        <v>11.5</v>
      </c>
      <c r="V234" s="8">
        <f>AX234+IF($F234="범선",IF($BE$1=TRUE,INDEX(Sheet2!$H$2:'Sheet2'!$H$45,MATCH(AX234,Sheet2!$G$2:'Sheet2'!$G$45,0),0)),IF($BF$1=TRUE,INDEX(Sheet2!$I$2:'Sheet2'!$I$45,MATCH(AX234,Sheet2!$G$2:'Sheet2'!$G$45,0)),IF($BG$1=TRUE,INDEX(Sheet2!$H$2:'Sheet2'!$H$45,MATCH(AX234,Sheet2!$G$2:'Sheet2'!$G$45,0)),0)))+IF($BC$1=TRUE,2,0)</f>
        <v>5</v>
      </c>
      <c r="W234" s="8">
        <f t="shared" si="219"/>
        <v>8.5</v>
      </c>
      <c r="X234" s="8">
        <f t="shared" si="220"/>
        <v>11.5</v>
      </c>
      <c r="Y234" s="26">
        <f t="shared" si="221"/>
        <v>14.5</v>
      </c>
      <c r="Z234" s="8">
        <f>AY234+IF($F234="범선",IF($BE$1=TRUE,INDEX(Sheet2!$H$2:'Sheet2'!$H$45,MATCH(AY234,Sheet2!$G$2:'Sheet2'!$G$45,0),0)),IF($BF$1=TRUE,INDEX(Sheet2!$I$2:'Sheet2'!$I$45,MATCH(AY234,Sheet2!$G$2:'Sheet2'!$G$45,0)),IF($BG$1=TRUE,INDEX(Sheet2!$H$2:'Sheet2'!$H$45,MATCH(AY234,Sheet2!$G$2:'Sheet2'!$G$45,0)),0)))+IF($BC$1=TRUE,2,0)</f>
        <v>9</v>
      </c>
      <c r="AA234" s="8">
        <f t="shared" si="222"/>
        <v>12.5</v>
      </c>
      <c r="AB234" s="8">
        <f t="shared" si="223"/>
        <v>15.5</v>
      </c>
      <c r="AC234" s="26">
        <f t="shared" si="224"/>
        <v>18.5</v>
      </c>
      <c r="AD234" s="8">
        <f>AZ234+IF($F234="범선",IF($BE$1=TRUE,INDEX(Sheet2!$H$2:'Sheet2'!$H$45,MATCH(AZ234,Sheet2!$G$2:'Sheet2'!$G$45,0),0)),IF($BF$1=TRUE,INDEX(Sheet2!$I$2:'Sheet2'!$I$45,MATCH(AZ234,Sheet2!$G$2:'Sheet2'!$G$45,0)),IF($BG$1=TRUE,INDEX(Sheet2!$H$2:'Sheet2'!$H$45,MATCH(AZ234,Sheet2!$G$2:'Sheet2'!$G$45,0)),0)))+IF($BC$1=TRUE,2,0)</f>
        <v>13</v>
      </c>
      <c r="AE234" s="8">
        <f t="shared" si="225"/>
        <v>16.5</v>
      </c>
      <c r="AF234" s="8">
        <f t="shared" si="226"/>
        <v>19.5</v>
      </c>
      <c r="AG234" s="26">
        <f t="shared" si="227"/>
        <v>22.5</v>
      </c>
      <c r="AI234" s="40">
        <v>270</v>
      </c>
      <c r="AJ234" s="40">
        <v>270</v>
      </c>
      <c r="AK234" s="40">
        <v>12</v>
      </c>
      <c r="AL234" s="40">
        <v>15</v>
      </c>
      <c r="AM234" s="40">
        <v>40</v>
      </c>
      <c r="AN234" s="40">
        <v>75</v>
      </c>
      <c r="AO234" s="40">
        <v>30</v>
      </c>
      <c r="AP234" s="40">
        <v>30</v>
      </c>
      <c r="AQ234" s="40">
        <v>995</v>
      </c>
      <c r="AR234" s="40">
        <v>5</v>
      </c>
      <c r="AS234" s="40">
        <f t="shared" si="228"/>
        <v>1100</v>
      </c>
      <c r="AT234" s="40">
        <f t="shared" si="229"/>
        <v>825</v>
      </c>
      <c r="AU234" s="40">
        <f t="shared" si="230"/>
        <v>1375</v>
      </c>
      <c r="AV234" s="6">
        <f t="shared" si="231"/>
        <v>-1</v>
      </c>
      <c r="AW234" s="6">
        <f t="shared" si="232"/>
        <v>0</v>
      </c>
      <c r="AX234" s="6">
        <f t="shared" si="233"/>
        <v>3</v>
      </c>
      <c r="AY234" s="6">
        <f t="shared" si="234"/>
        <v>7</v>
      </c>
      <c r="AZ234" s="6">
        <f t="shared" si="235"/>
        <v>11</v>
      </c>
    </row>
    <row r="235" spans="1:52" hidden="1">
      <c r="A235" s="35">
        <v>249</v>
      </c>
      <c r="B235" s="7"/>
      <c r="C235" s="23" t="s">
        <v>171</v>
      </c>
      <c r="D235" s="8" t="s">
        <v>43</v>
      </c>
      <c r="E235" s="8" t="s">
        <v>0</v>
      </c>
      <c r="F235" s="9" t="s">
        <v>69</v>
      </c>
      <c r="G235" s="26" t="s">
        <v>8</v>
      </c>
      <c r="H235" s="6">
        <f>ROUNDDOWN(AI235*1.05,0)+INDEX(Sheet2!$B$2:'Sheet2'!$B$5,MATCH(G235,Sheet2!$A$2:'Sheet2'!$A$5,0),0)+34*AR235-ROUNDUP(IF($BA$1=TRUE,AT235,AU235)/10,0)</f>
        <v>510</v>
      </c>
      <c r="I235" s="6">
        <f>ROUNDDOWN(AJ235*1.05,0)+INDEX(Sheet2!$B$2:'Sheet2'!$B$5,MATCH(G235,Sheet2!$A$2:'Sheet2'!$A$5,0),0)+34*AR235-ROUNDUP(IF($BA$1=TRUE,AT235,AU235)/10,0)</f>
        <v>499</v>
      </c>
      <c r="J235" s="45">
        <f t="shared" si="211"/>
        <v>1009</v>
      </c>
      <c r="K235" s="41">
        <f>AU235-ROUNDDOWN(AP235/2,0)-ROUNDDOWN(MAX(AO235*1.2,AN235*0.5),0)+INDEX(Sheet2!$C$2:'Sheet2'!$C$5,MATCH(G235,Sheet2!$A$2:'Sheet2'!$A$5,0),0)</f>
        <v>1364</v>
      </c>
      <c r="L235" s="23">
        <f t="shared" si="212"/>
        <v>765</v>
      </c>
      <c r="M235" s="6"/>
      <c r="N235" s="27">
        <f>AV235+IF($F235="범선",IF($BE$1=TRUE,INDEX(Sheet2!$H$2:'Sheet2'!$H$45,MATCH(AV235,Sheet2!$G$2:'Sheet2'!$G$45,0),0)),IF($BF$1=TRUE,INDEX(Sheet2!$I$2:'Sheet2'!$I$45,MATCH(AV235,Sheet2!$G$2:'Sheet2'!$G$45,0)),IF($BG$1=TRUE,INDEX(Sheet2!$H$2:'Sheet2'!$H$45,MATCH(AV235,Sheet2!$G$2:'Sheet2'!$G$45,0)),0)))+IF($BC$1=TRUE,2,0)</f>
        <v>1</v>
      </c>
      <c r="O235" s="8">
        <f t="shared" si="213"/>
        <v>4</v>
      </c>
      <c r="P235" s="8">
        <f t="shared" si="214"/>
        <v>7</v>
      </c>
      <c r="Q235" s="26">
        <f t="shared" si="215"/>
        <v>10</v>
      </c>
      <c r="R235" s="8">
        <f>AW235+IF($F235="범선",IF($BE$1=TRUE,INDEX(Sheet2!$H$2:'Sheet2'!$H$45,MATCH(AW235,Sheet2!$G$2:'Sheet2'!$G$45,0),0)),IF($BF$1=TRUE,INDEX(Sheet2!$I$2:'Sheet2'!$I$45,MATCH(AW235,Sheet2!$G$2:'Sheet2'!$G$45,0)),IF($BG$1=TRUE,INDEX(Sheet2!$H$2:'Sheet2'!$H$45,MATCH(AW235,Sheet2!$G$2:'Sheet2'!$G$45,0)),0)))+IF($BC$1=TRUE,2,0)</f>
        <v>2</v>
      </c>
      <c r="S235" s="8">
        <f t="shared" si="216"/>
        <v>5.5</v>
      </c>
      <c r="T235" s="8">
        <f t="shared" si="217"/>
        <v>8.5</v>
      </c>
      <c r="U235" s="26">
        <f t="shared" si="218"/>
        <v>11.5</v>
      </c>
      <c r="V235" s="8">
        <f>AX235+IF($F235="범선",IF($BE$1=TRUE,INDEX(Sheet2!$H$2:'Sheet2'!$H$45,MATCH(AX235,Sheet2!$G$2:'Sheet2'!$G$45,0),0)),IF($BF$1=TRUE,INDEX(Sheet2!$I$2:'Sheet2'!$I$45,MATCH(AX235,Sheet2!$G$2:'Sheet2'!$G$45,0)),IF($BG$1=TRUE,INDEX(Sheet2!$H$2:'Sheet2'!$H$45,MATCH(AX235,Sheet2!$G$2:'Sheet2'!$G$45,0)),0)))+IF($BC$1=TRUE,2,0)</f>
        <v>5</v>
      </c>
      <c r="W235" s="8">
        <f t="shared" si="219"/>
        <v>8.5</v>
      </c>
      <c r="X235" s="8">
        <f t="shared" si="220"/>
        <v>11.5</v>
      </c>
      <c r="Y235" s="26">
        <f t="shared" si="221"/>
        <v>14.5</v>
      </c>
      <c r="Z235" s="8">
        <f>AY235+IF($F235="범선",IF($BE$1=TRUE,INDEX(Sheet2!$H$2:'Sheet2'!$H$45,MATCH(AY235,Sheet2!$G$2:'Sheet2'!$G$45,0),0)),IF($BF$1=TRUE,INDEX(Sheet2!$I$2:'Sheet2'!$I$45,MATCH(AY235,Sheet2!$G$2:'Sheet2'!$G$45,0)),IF($BG$1=TRUE,INDEX(Sheet2!$H$2:'Sheet2'!$H$45,MATCH(AY235,Sheet2!$G$2:'Sheet2'!$G$45,0)),0)))+IF($BC$1=TRUE,2,0)</f>
        <v>9</v>
      </c>
      <c r="AA235" s="8">
        <f t="shared" si="222"/>
        <v>12.5</v>
      </c>
      <c r="AB235" s="8">
        <f t="shared" si="223"/>
        <v>15.5</v>
      </c>
      <c r="AC235" s="26">
        <f t="shared" si="224"/>
        <v>18.5</v>
      </c>
      <c r="AD235" s="8">
        <f>AZ235+IF($F235="범선",IF($BE$1=TRUE,INDEX(Sheet2!$H$2:'Sheet2'!$H$45,MATCH(AZ235,Sheet2!$G$2:'Sheet2'!$G$45,0),0)),IF($BF$1=TRUE,INDEX(Sheet2!$I$2:'Sheet2'!$I$45,MATCH(AZ235,Sheet2!$G$2:'Sheet2'!$G$45,0)),IF($BG$1=TRUE,INDEX(Sheet2!$H$2:'Sheet2'!$H$45,MATCH(AZ235,Sheet2!$G$2:'Sheet2'!$G$45,0)),0)))+IF($BC$1=TRUE,2,0)</f>
        <v>13</v>
      </c>
      <c r="AE235" s="8">
        <f t="shared" si="225"/>
        <v>16.5</v>
      </c>
      <c r="AF235" s="8">
        <f t="shared" si="226"/>
        <v>19.5</v>
      </c>
      <c r="AG235" s="26">
        <f t="shared" si="227"/>
        <v>22.5</v>
      </c>
      <c r="AH235" s="8"/>
      <c r="AI235" s="6">
        <v>260</v>
      </c>
      <c r="AJ235" s="6">
        <v>250</v>
      </c>
      <c r="AK235" s="6">
        <v>10</v>
      </c>
      <c r="AL235" s="6">
        <v>13</v>
      </c>
      <c r="AM235" s="6">
        <v>40</v>
      </c>
      <c r="AN235" s="6">
        <v>75</v>
      </c>
      <c r="AO235" s="6">
        <v>38</v>
      </c>
      <c r="AP235" s="6">
        <v>30</v>
      </c>
      <c r="AQ235" s="6">
        <v>995</v>
      </c>
      <c r="AR235" s="6">
        <v>5</v>
      </c>
      <c r="AS235" s="6">
        <f t="shared" si="228"/>
        <v>1100</v>
      </c>
      <c r="AT235" s="6">
        <f t="shared" si="229"/>
        <v>825</v>
      </c>
      <c r="AU235" s="6">
        <f t="shared" si="230"/>
        <v>1375</v>
      </c>
      <c r="AV235" s="6">
        <f t="shared" si="231"/>
        <v>-1</v>
      </c>
      <c r="AW235" s="6">
        <f t="shared" si="232"/>
        <v>0</v>
      </c>
      <c r="AX235" s="6">
        <f t="shared" si="233"/>
        <v>3</v>
      </c>
      <c r="AY235" s="6">
        <f t="shared" si="234"/>
        <v>7</v>
      </c>
      <c r="AZ235" s="6">
        <f t="shared" si="235"/>
        <v>11</v>
      </c>
    </row>
    <row r="236" spans="1:52" hidden="1">
      <c r="A236" s="35">
        <v>250</v>
      </c>
      <c r="B236" s="2" t="s">
        <v>308</v>
      </c>
      <c r="C236" s="23" t="s">
        <v>306</v>
      </c>
      <c r="D236" s="8" t="s">
        <v>1</v>
      </c>
      <c r="E236" s="3" t="s">
        <v>302</v>
      </c>
      <c r="F236" s="8" t="s">
        <v>303</v>
      </c>
      <c r="G236" s="26" t="s">
        <v>8</v>
      </c>
      <c r="H236" s="6">
        <f>ROUNDDOWN(AI236*1.05,0)+INDEX(Sheet2!$B$2:'Sheet2'!$B$5,MATCH(G236,Sheet2!$A$2:'Sheet2'!$A$5,0),0)+34*AR236-ROUNDUP(IF($BA$1=TRUE,AT236,AU236)/10,0)</f>
        <v>320</v>
      </c>
      <c r="I236" s="6">
        <f>ROUNDDOWN(AJ236*1.05,0)+INDEX(Sheet2!$B$2:'Sheet2'!$B$5,MATCH(G236,Sheet2!$A$2:'Sheet2'!$A$5,0),0)+34*AR236-ROUNDUP(IF($BA$1=TRUE,AT236,AU236)/10,0)</f>
        <v>320</v>
      </c>
      <c r="J236" s="45">
        <f t="shared" si="211"/>
        <v>640</v>
      </c>
      <c r="K236" s="41">
        <f>AU236-ROUNDDOWN(AP236/2,0)-ROUNDDOWN(MAX(AO236*1.2,AN236*0.5),0)+INDEX(Sheet2!$C$2:'Sheet2'!$C$5,MATCH(G236,Sheet2!$A$2:'Sheet2'!$A$5,0),0)</f>
        <v>49</v>
      </c>
      <c r="L236" s="23">
        <f t="shared" si="212"/>
        <v>0</v>
      </c>
      <c r="M236" s="6"/>
      <c r="N236" s="27">
        <f>AV236+IF($F236="범선",IF($BE$1=TRUE,INDEX(Sheet2!$H$2:'Sheet2'!$H$45,MATCH(AV236,Sheet2!$G$2:'Sheet2'!$G$45,0),0)),IF($BF$1=TRUE,INDEX(Sheet2!$I$2:'Sheet2'!$I$45,MATCH(AV236,Sheet2!$G$2:'Sheet2'!$G$45,0)),IF($BG$1=TRUE,INDEX(Sheet2!$H$2:'Sheet2'!$H$45,MATCH(AV236,Sheet2!$G$2:'Sheet2'!$G$45,0)),0)))+IF($BC$1=TRUE,2,0)</f>
        <v>1</v>
      </c>
      <c r="O236" s="8">
        <f t="shared" si="213"/>
        <v>4</v>
      </c>
      <c r="P236" s="8">
        <f t="shared" si="214"/>
        <v>7</v>
      </c>
      <c r="Q236" s="26">
        <f t="shared" si="215"/>
        <v>10</v>
      </c>
      <c r="R236" s="8">
        <f>AW236+IF($F236="범선",IF($BE$1=TRUE,INDEX(Sheet2!$H$2:'Sheet2'!$H$45,MATCH(AW236,Sheet2!$G$2:'Sheet2'!$G$45,0),0)),IF($BF$1=TRUE,INDEX(Sheet2!$I$2:'Sheet2'!$I$45,MATCH(AW236,Sheet2!$G$2:'Sheet2'!$G$45,0)),IF($BG$1=TRUE,INDEX(Sheet2!$H$2:'Sheet2'!$H$45,MATCH(AW236,Sheet2!$G$2:'Sheet2'!$G$45,0)),0)))+IF($BC$1=TRUE,2,0)</f>
        <v>2</v>
      </c>
      <c r="S236" s="8">
        <f t="shared" si="216"/>
        <v>5.5</v>
      </c>
      <c r="T236" s="8">
        <f t="shared" si="217"/>
        <v>8.5</v>
      </c>
      <c r="U236" s="26">
        <f t="shared" si="218"/>
        <v>11.5</v>
      </c>
      <c r="V236" s="8">
        <f>AX236+IF($F236="범선",IF($BE$1=TRUE,INDEX(Sheet2!$H$2:'Sheet2'!$H$45,MATCH(AX236,Sheet2!$G$2:'Sheet2'!$G$45,0),0)),IF($BF$1=TRUE,INDEX(Sheet2!$I$2:'Sheet2'!$I$45,MATCH(AX236,Sheet2!$G$2:'Sheet2'!$G$45,0)),IF($BG$1=TRUE,INDEX(Sheet2!$H$2:'Sheet2'!$H$45,MATCH(AX236,Sheet2!$G$2:'Sheet2'!$G$45,0)),0)))+IF($BC$1=TRUE,2,0)</f>
        <v>5</v>
      </c>
      <c r="W236" s="8">
        <f t="shared" si="219"/>
        <v>8.5</v>
      </c>
      <c r="X236" s="8">
        <f t="shared" si="220"/>
        <v>11.5</v>
      </c>
      <c r="Y236" s="26">
        <f t="shared" si="221"/>
        <v>14.5</v>
      </c>
      <c r="Z236" s="8">
        <f>AY236+IF($F236="범선",IF($BE$1=TRUE,INDEX(Sheet2!$H$2:'Sheet2'!$H$45,MATCH(AY236,Sheet2!$G$2:'Sheet2'!$G$45,0),0)),IF($BF$1=TRUE,INDEX(Sheet2!$I$2:'Sheet2'!$I$45,MATCH(AY236,Sheet2!$G$2:'Sheet2'!$G$45,0)),IF($BG$1=TRUE,INDEX(Sheet2!$H$2:'Sheet2'!$H$45,MATCH(AY236,Sheet2!$G$2:'Sheet2'!$G$45,0)),0)))+IF($BC$1=TRUE,2,0)</f>
        <v>9</v>
      </c>
      <c r="AA236" s="8">
        <f t="shared" si="222"/>
        <v>12.5</v>
      </c>
      <c r="AB236" s="8">
        <f t="shared" si="223"/>
        <v>15.5</v>
      </c>
      <c r="AC236" s="26">
        <f t="shared" si="224"/>
        <v>18.5</v>
      </c>
      <c r="AD236" s="8">
        <f>AZ236+IF($F236="범선",IF($BE$1=TRUE,INDEX(Sheet2!$H$2:'Sheet2'!$H$45,MATCH(AZ236,Sheet2!$G$2:'Sheet2'!$G$45,0),0)),IF($BF$1=TRUE,INDEX(Sheet2!$I$2:'Sheet2'!$I$45,MATCH(AZ236,Sheet2!$G$2:'Sheet2'!$G$45,0)),IF($BG$1=TRUE,INDEX(Sheet2!$H$2:'Sheet2'!$H$45,MATCH(AZ236,Sheet2!$G$2:'Sheet2'!$G$45,0)),0)))+IF($BC$1=TRUE,2,0)</f>
        <v>13</v>
      </c>
      <c r="AE236" s="8">
        <f t="shared" si="225"/>
        <v>16.5</v>
      </c>
      <c r="AF236" s="8">
        <f t="shared" si="226"/>
        <v>19.5</v>
      </c>
      <c r="AG236" s="26">
        <f t="shared" si="227"/>
        <v>22.5</v>
      </c>
      <c r="AR236" s="40">
        <v>5</v>
      </c>
      <c r="AS236" s="6">
        <f t="shared" si="228"/>
        <v>0</v>
      </c>
      <c r="AT236" s="6">
        <f t="shared" si="229"/>
        <v>0</v>
      </c>
      <c r="AU236" s="6">
        <f t="shared" si="230"/>
        <v>0</v>
      </c>
      <c r="AV236" s="6">
        <f t="shared" si="231"/>
        <v>-1</v>
      </c>
      <c r="AW236" s="6">
        <f t="shared" si="232"/>
        <v>0</v>
      </c>
      <c r="AX236" s="6">
        <f t="shared" si="233"/>
        <v>3</v>
      </c>
      <c r="AY236" s="6">
        <f t="shared" si="234"/>
        <v>7</v>
      </c>
      <c r="AZ236" s="6">
        <f t="shared" si="235"/>
        <v>11</v>
      </c>
    </row>
    <row r="237" spans="1:52" hidden="1">
      <c r="A237" s="35">
        <v>251</v>
      </c>
      <c r="B237" s="7" t="s">
        <v>112</v>
      </c>
      <c r="C237" s="23" t="s">
        <v>110</v>
      </c>
      <c r="D237" s="8" t="s">
        <v>1</v>
      </c>
      <c r="E237" s="8" t="s">
        <v>117</v>
      </c>
      <c r="F237" s="9" t="s">
        <v>69</v>
      </c>
      <c r="G237" s="26" t="s">
        <v>8</v>
      </c>
      <c r="H237" s="6">
        <f>ROUNDDOWN(AI237*1.05,0)+INDEX(Sheet2!$B$2:'Sheet2'!$B$5,MATCH(G237,Sheet2!$A$2:'Sheet2'!$A$5,0),0)+34*AR237-ROUNDUP(IF($BA$1=TRUE,AT237,AU237)/10,0)</f>
        <v>395</v>
      </c>
      <c r="I237" s="6">
        <f>ROUNDDOWN(AJ237*1.05,0)+INDEX(Sheet2!$B$2:'Sheet2'!$B$5,MATCH(G237,Sheet2!$A$2:'Sheet2'!$A$5,0),0)+34*AR237-ROUNDUP(IF($BA$1=TRUE,AT237,AU237)/10,0)</f>
        <v>510</v>
      </c>
      <c r="J237" s="45">
        <f t="shared" si="211"/>
        <v>905</v>
      </c>
      <c r="K237" s="41">
        <f>AU237-ROUNDDOWN(AP237/2,0)-ROUNDDOWN(MAX(AO237*1.2,AN237*0.5),0)+INDEX(Sheet2!$C$2:'Sheet2'!$C$5,MATCH(G237,Sheet2!$A$2:'Sheet2'!$A$5,0),0)</f>
        <v>725</v>
      </c>
      <c r="L237" s="23">
        <f t="shared" si="212"/>
        <v>371</v>
      </c>
      <c r="M237" s="6"/>
      <c r="N237" s="27">
        <f>AV237+IF($F237="범선",IF($BE$1=TRUE,INDEX(Sheet2!$H$2:'Sheet2'!$H$45,MATCH(AV237,Sheet2!$G$2:'Sheet2'!$G$45,0),0)),IF($BF$1=TRUE,INDEX(Sheet2!$I$2:'Sheet2'!$I$45,MATCH(AV237,Sheet2!$G$2:'Sheet2'!$G$45,0)),IF($BG$1=TRUE,INDEX(Sheet2!$H$2:'Sheet2'!$H$45,MATCH(AV237,Sheet2!$G$2:'Sheet2'!$G$45,0)),0)))+IF($BC$1=TRUE,2,0)</f>
        <v>4</v>
      </c>
      <c r="O237" s="8">
        <f t="shared" si="213"/>
        <v>7</v>
      </c>
      <c r="P237" s="8">
        <f t="shared" si="214"/>
        <v>10</v>
      </c>
      <c r="Q237" s="26">
        <f t="shared" si="215"/>
        <v>13</v>
      </c>
      <c r="R237" s="8">
        <f>AW237+IF($F237="범선",IF($BE$1=TRUE,INDEX(Sheet2!$H$2:'Sheet2'!$H$45,MATCH(AW237,Sheet2!$G$2:'Sheet2'!$G$45,0),0)),IF($BF$1=TRUE,INDEX(Sheet2!$I$2:'Sheet2'!$I$45,MATCH(AW237,Sheet2!$G$2:'Sheet2'!$G$45,0)),IF($BG$1=TRUE,INDEX(Sheet2!$H$2:'Sheet2'!$H$45,MATCH(AW237,Sheet2!$G$2:'Sheet2'!$G$45,0)),0)))+IF($BC$1=TRUE,2,0)</f>
        <v>5</v>
      </c>
      <c r="S237" s="8">
        <f t="shared" si="216"/>
        <v>8.5</v>
      </c>
      <c r="T237" s="8">
        <f t="shared" si="217"/>
        <v>11.5</v>
      </c>
      <c r="U237" s="26">
        <f t="shared" si="218"/>
        <v>14.5</v>
      </c>
      <c r="V237" s="8">
        <f>AX237+IF($F237="범선",IF($BE$1=TRUE,INDEX(Sheet2!$H$2:'Sheet2'!$H$45,MATCH(AX237,Sheet2!$G$2:'Sheet2'!$G$45,0),0)),IF($BF$1=TRUE,INDEX(Sheet2!$I$2:'Sheet2'!$I$45,MATCH(AX237,Sheet2!$G$2:'Sheet2'!$G$45,0)),IF($BG$1=TRUE,INDEX(Sheet2!$H$2:'Sheet2'!$H$45,MATCH(AX237,Sheet2!$G$2:'Sheet2'!$G$45,0)),0)))+IF($BC$1=TRUE,2,0)</f>
        <v>9</v>
      </c>
      <c r="W237" s="8">
        <f t="shared" si="219"/>
        <v>12.5</v>
      </c>
      <c r="X237" s="8">
        <f t="shared" si="220"/>
        <v>15.5</v>
      </c>
      <c r="Y237" s="26">
        <f t="shared" si="221"/>
        <v>18.5</v>
      </c>
      <c r="Z237" s="8">
        <f>AY237+IF($F237="범선",IF($BE$1=TRUE,INDEX(Sheet2!$H$2:'Sheet2'!$H$45,MATCH(AY237,Sheet2!$G$2:'Sheet2'!$G$45,0),0)),IF($BF$1=TRUE,INDEX(Sheet2!$I$2:'Sheet2'!$I$45,MATCH(AY237,Sheet2!$G$2:'Sheet2'!$G$45,0)),IF($BG$1=TRUE,INDEX(Sheet2!$H$2:'Sheet2'!$H$45,MATCH(AY237,Sheet2!$G$2:'Sheet2'!$G$45,0)),0)))+IF($BC$1=TRUE,2,0)</f>
        <v>12</v>
      </c>
      <c r="AA237" s="8">
        <f t="shared" si="222"/>
        <v>15.5</v>
      </c>
      <c r="AB237" s="8">
        <f t="shared" si="223"/>
        <v>18.5</v>
      </c>
      <c r="AC237" s="26">
        <f t="shared" si="224"/>
        <v>21.5</v>
      </c>
      <c r="AD237" s="8">
        <f>AZ237+IF($F237="범선",IF($BE$1=TRUE,INDEX(Sheet2!$H$2:'Sheet2'!$H$45,MATCH(AZ237,Sheet2!$G$2:'Sheet2'!$G$45,0),0)),IF($BF$1=TRUE,INDEX(Sheet2!$I$2:'Sheet2'!$I$45,MATCH(AZ237,Sheet2!$G$2:'Sheet2'!$G$45,0)),IF($BG$1=TRUE,INDEX(Sheet2!$H$2:'Sheet2'!$H$45,MATCH(AZ237,Sheet2!$G$2:'Sheet2'!$G$45,0)),0)))+IF($BC$1=TRUE,2,0)</f>
        <v>16</v>
      </c>
      <c r="AE237" s="8">
        <f t="shared" si="225"/>
        <v>19.5</v>
      </c>
      <c r="AF237" s="8">
        <f t="shared" si="226"/>
        <v>22.5</v>
      </c>
      <c r="AG237" s="26">
        <f t="shared" si="227"/>
        <v>25.5</v>
      </c>
      <c r="AH237" s="8"/>
      <c r="AI237" s="6">
        <v>180</v>
      </c>
      <c r="AJ237" s="6">
        <v>290</v>
      </c>
      <c r="AK237" s="6">
        <v>12</v>
      </c>
      <c r="AL237" s="6">
        <v>10</v>
      </c>
      <c r="AM237" s="6">
        <v>36</v>
      </c>
      <c r="AN237" s="6">
        <v>95</v>
      </c>
      <c r="AO237" s="6">
        <v>35</v>
      </c>
      <c r="AP237" s="6">
        <v>78</v>
      </c>
      <c r="AQ237" s="6">
        <v>437</v>
      </c>
      <c r="AR237" s="6">
        <v>3</v>
      </c>
      <c r="AS237" s="6">
        <f t="shared" si="228"/>
        <v>610</v>
      </c>
      <c r="AT237" s="6">
        <f t="shared" si="229"/>
        <v>457</v>
      </c>
      <c r="AU237" s="6">
        <f t="shared" si="230"/>
        <v>762</v>
      </c>
      <c r="AV237" s="6">
        <f t="shared" si="231"/>
        <v>2</v>
      </c>
      <c r="AW237" s="6">
        <f t="shared" si="232"/>
        <v>3</v>
      </c>
      <c r="AX237" s="6">
        <f t="shared" si="233"/>
        <v>7</v>
      </c>
      <c r="AY237" s="6">
        <f t="shared" si="234"/>
        <v>10</v>
      </c>
      <c r="AZ237" s="6">
        <f t="shared" si="235"/>
        <v>14</v>
      </c>
    </row>
    <row r="238" spans="1:52" hidden="1">
      <c r="A238" s="35">
        <v>252</v>
      </c>
      <c r="B238" s="7" t="s">
        <v>113</v>
      </c>
      <c r="C238" s="23" t="s">
        <v>110</v>
      </c>
      <c r="D238" s="8" t="s">
        <v>1</v>
      </c>
      <c r="E238" s="8" t="s">
        <v>118</v>
      </c>
      <c r="F238" s="9" t="s">
        <v>69</v>
      </c>
      <c r="G238" s="26" t="s">
        <v>8</v>
      </c>
      <c r="H238" s="6">
        <f>ROUNDDOWN(AI238*1.05,0)+INDEX(Sheet2!$B$2:'Sheet2'!$B$5,MATCH(G238,Sheet2!$A$2:'Sheet2'!$A$5,0),0)+34*AR238-ROUNDUP(IF($BA$1=TRUE,AT238,AU238)/10,0)</f>
        <v>386</v>
      </c>
      <c r="I238" s="6">
        <f>ROUNDDOWN(AJ238*1.05,0)+INDEX(Sheet2!$B$2:'Sheet2'!$B$5,MATCH(G238,Sheet2!$A$2:'Sheet2'!$A$5,0),0)+34*AR238-ROUNDUP(IF($BA$1=TRUE,AT238,AU238)/10,0)</f>
        <v>502</v>
      </c>
      <c r="J238" s="45">
        <f t="shared" si="211"/>
        <v>888</v>
      </c>
      <c r="K238" s="41">
        <f>AU238-ROUNDDOWN(AP238/2,0)-ROUNDDOWN(MAX(AO238*1.2,AN238*0.5),0)+INDEX(Sheet2!$C$2:'Sheet2'!$C$5,MATCH(G238,Sheet2!$A$2:'Sheet2'!$A$5,0),0)</f>
        <v>651</v>
      </c>
      <c r="L238" s="23">
        <f t="shared" si="212"/>
        <v>311</v>
      </c>
      <c r="M238" s="6"/>
      <c r="N238" s="27">
        <f>AV238+IF($F238="범선",IF($BE$1=TRUE,INDEX(Sheet2!$H$2:'Sheet2'!$H$45,MATCH(AV238,Sheet2!$G$2:'Sheet2'!$G$45,0),0)),IF($BF$1=TRUE,INDEX(Sheet2!$I$2:'Sheet2'!$I$45,MATCH(AV238,Sheet2!$G$2:'Sheet2'!$G$45,0)),IF($BG$1=TRUE,INDEX(Sheet2!$H$2:'Sheet2'!$H$45,MATCH(AV238,Sheet2!$G$2:'Sheet2'!$G$45,0)),0)))+IF($BC$1=TRUE,2,0)</f>
        <v>3</v>
      </c>
      <c r="O238" s="8">
        <f t="shared" si="213"/>
        <v>6</v>
      </c>
      <c r="P238" s="8">
        <f t="shared" si="214"/>
        <v>9</v>
      </c>
      <c r="Q238" s="26">
        <f t="shared" si="215"/>
        <v>12</v>
      </c>
      <c r="R238" s="8">
        <f>AW238+IF($F238="범선",IF($BE$1=TRUE,INDEX(Sheet2!$H$2:'Sheet2'!$H$45,MATCH(AW238,Sheet2!$G$2:'Sheet2'!$G$45,0),0)),IF($BF$1=TRUE,INDEX(Sheet2!$I$2:'Sheet2'!$I$45,MATCH(AW238,Sheet2!$G$2:'Sheet2'!$G$45,0)),IF($BG$1=TRUE,INDEX(Sheet2!$H$2:'Sheet2'!$H$45,MATCH(AW238,Sheet2!$G$2:'Sheet2'!$G$45,0)),0)))+IF($BC$1=TRUE,2,0)</f>
        <v>4</v>
      </c>
      <c r="S238" s="8">
        <f t="shared" si="216"/>
        <v>7.5</v>
      </c>
      <c r="T238" s="8">
        <f t="shared" si="217"/>
        <v>10.5</v>
      </c>
      <c r="U238" s="26">
        <f t="shared" si="218"/>
        <v>13.5</v>
      </c>
      <c r="V238" s="8">
        <f>AX238+IF($F238="범선",IF($BE$1=TRUE,INDEX(Sheet2!$H$2:'Sheet2'!$H$45,MATCH(AX238,Sheet2!$G$2:'Sheet2'!$G$45,0),0)),IF($BF$1=TRUE,INDEX(Sheet2!$I$2:'Sheet2'!$I$45,MATCH(AX238,Sheet2!$G$2:'Sheet2'!$G$45,0)),IF($BG$1=TRUE,INDEX(Sheet2!$H$2:'Sheet2'!$H$45,MATCH(AX238,Sheet2!$G$2:'Sheet2'!$G$45,0)),0)))+IF($BC$1=TRUE,2,0)</f>
        <v>8</v>
      </c>
      <c r="W238" s="8">
        <f t="shared" si="219"/>
        <v>11.5</v>
      </c>
      <c r="X238" s="8">
        <f t="shared" si="220"/>
        <v>14.5</v>
      </c>
      <c r="Y238" s="26">
        <f t="shared" si="221"/>
        <v>17.5</v>
      </c>
      <c r="Z238" s="8">
        <f>AY238+IF($F238="범선",IF($BE$1=TRUE,INDEX(Sheet2!$H$2:'Sheet2'!$H$45,MATCH(AY238,Sheet2!$G$2:'Sheet2'!$G$45,0),0)),IF($BF$1=TRUE,INDEX(Sheet2!$I$2:'Sheet2'!$I$45,MATCH(AY238,Sheet2!$G$2:'Sheet2'!$G$45,0)),IF($BG$1=TRUE,INDEX(Sheet2!$H$2:'Sheet2'!$H$45,MATCH(AY238,Sheet2!$G$2:'Sheet2'!$G$45,0)),0)))+IF($BC$1=TRUE,2,0)</f>
        <v>11</v>
      </c>
      <c r="AA238" s="8">
        <f t="shared" si="222"/>
        <v>14.5</v>
      </c>
      <c r="AB238" s="8">
        <f t="shared" si="223"/>
        <v>17.5</v>
      </c>
      <c r="AC238" s="26">
        <f t="shared" si="224"/>
        <v>20.5</v>
      </c>
      <c r="AD238" s="8">
        <f>AZ238+IF($F238="범선",IF($BE$1=TRUE,INDEX(Sheet2!$H$2:'Sheet2'!$H$45,MATCH(AZ238,Sheet2!$G$2:'Sheet2'!$G$45,0),0)),IF($BF$1=TRUE,INDEX(Sheet2!$I$2:'Sheet2'!$I$45,MATCH(AZ238,Sheet2!$G$2:'Sheet2'!$G$45,0)),IF($BG$1=TRUE,INDEX(Sheet2!$H$2:'Sheet2'!$H$45,MATCH(AZ238,Sheet2!$G$2:'Sheet2'!$G$45,0)),0)))+IF($BC$1=TRUE,2,0)</f>
        <v>15</v>
      </c>
      <c r="AE238" s="8">
        <f t="shared" si="225"/>
        <v>18.5</v>
      </c>
      <c r="AF238" s="8">
        <f t="shared" si="226"/>
        <v>21.5</v>
      </c>
      <c r="AG238" s="26">
        <f t="shared" si="227"/>
        <v>24.5</v>
      </c>
      <c r="AH238" s="8"/>
      <c r="AI238" s="6">
        <v>170</v>
      </c>
      <c r="AJ238" s="6">
        <v>280</v>
      </c>
      <c r="AK238" s="6">
        <v>10</v>
      </c>
      <c r="AL238" s="6">
        <v>8</v>
      </c>
      <c r="AM238" s="6">
        <v>32</v>
      </c>
      <c r="AN238" s="6">
        <v>88</v>
      </c>
      <c r="AO238" s="6">
        <v>88</v>
      </c>
      <c r="AP238" s="6">
        <v>43</v>
      </c>
      <c r="AQ238" s="6">
        <v>452</v>
      </c>
      <c r="AR238" s="6">
        <v>3</v>
      </c>
      <c r="AS238" s="6">
        <f t="shared" si="228"/>
        <v>583</v>
      </c>
      <c r="AT238" s="6">
        <f t="shared" si="229"/>
        <v>437</v>
      </c>
      <c r="AU238" s="6">
        <f t="shared" si="230"/>
        <v>728</v>
      </c>
      <c r="AV238" s="6">
        <f t="shared" si="231"/>
        <v>1</v>
      </c>
      <c r="AW238" s="6">
        <f t="shared" si="232"/>
        <v>2</v>
      </c>
      <c r="AX238" s="6">
        <f t="shared" si="233"/>
        <v>6</v>
      </c>
      <c r="AY238" s="6">
        <f t="shared" si="234"/>
        <v>9</v>
      </c>
      <c r="AZ238" s="6">
        <f t="shared" si="235"/>
        <v>13</v>
      </c>
    </row>
    <row r="239" spans="1:52" hidden="1">
      <c r="A239" s="35">
        <v>253</v>
      </c>
      <c r="B239" s="7" t="s">
        <v>116</v>
      </c>
      <c r="C239" s="23" t="s">
        <v>110</v>
      </c>
      <c r="D239" s="8" t="s">
        <v>43</v>
      </c>
      <c r="E239" s="8" t="s">
        <v>0</v>
      </c>
      <c r="F239" s="9" t="s">
        <v>69</v>
      </c>
      <c r="G239" s="26" t="s">
        <v>8</v>
      </c>
      <c r="H239" s="6">
        <f>ROUNDDOWN(AI239*1.05,0)+INDEX(Sheet2!$B$2:'Sheet2'!$B$5,MATCH(G239,Sheet2!$A$2:'Sheet2'!$A$5,0),0)+34*AR239-ROUNDUP(IF($BA$1=TRUE,AT239,AU239)/10,0)</f>
        <v>383</v>
      </c>
      <c r="I239" s="6">
        <f>ROUNDDOWN(AJ239*1.05,0)+INDEX(Sheet2!$B$2:'Sheet2'!$B$5,MATCH(G239,Sheet2!$A$2:'Sheet2'!$A$5,0),0)+34*AR239-ROUNDUP(IF($BA$1=TRUE,AT239,AU239)/10,0)</f>
        <v>499</v>
      </c>
      <c r="J239" s="45">
        <f t="shared" si="211"/>
        <v>882</v>
      </c>
      <c r="K239" s="41">
        <f>AU239-ROUNDDOWN(AP239/2,0)-ROUNDDOWN(MAX(AO239*1.2,AN239*0.5),0)+INDEX(Sheet2!$C$2:'Sheet2'!$C$5,MATCH(G239,Sheet2!$A$2:'Sheet2'!$A$5,0),0)</f>
        <v>729</v>
      </c>
      <c r="L239" s="23">
        <f t="shared" si="212"/>
        <v>373</v>
      </c>
      <c r="M239" s="6"/>
      <c r="N239" s="27">
        <f>AV239+IF($F239="범선",IF($BE$1=TRUE,INDEX(Sheet2!$H$2:'Sheet2'!$H$45,MATCH(AV239,Sheet2!$G$2:'Sheet2'!$G$45,0),0)),IF($BF$1=TRUE,INDEX(Sheet2!$I$2:'Sheet2'!$I$45,MATCH(AV239,Sheet2!$G$2:'Sheet2'!$G$45,0)),IF($BG$1=TRUE,INDEX(Sheet2!$H$2:'Sheet2'!$H$45,MATCH(AV239,Sheet2!$G$2:'Sheet2'!$G$45,0)),0)))+IF($BC$1=TRUE,2,0)</f>
        <v>3</v>
      </c>
      <c r="O239" s="8">
        <f t="shared" si="213"/>
        <v>6</v>
      </c>
      <c r="P239" s="8">
        <f t="shared" si="214"/>
        <v>9</v>
      </c>
      <c r="Q239" s="26">
        <f t="shared" si="215"/>
        <v>12</v>
      </c>
      <c r="R239" s="8">
        <f>AW239+IF($F239="범선",IF($BE$1=TRUE,INDEX(Sheet2!$H$2:'Sheet2'!$H$45,MATCH(AW239,Sheet2!$G$2:'Sheet2'!$G$45,0),0)),IF($BF$1=TRUE,INDEX(Sheet2!$I$2:'Sheet2'!$I$45,MATCH(AW239,Sheet2!$G$2:'Sheet2'!$G$45,0)),IF($BG$1=TRUE,INDEX(Sheet2!$H$2:'Sheet2'!$H$45,MATCH(AW239,Sheet2!$G$2:'Sheet2'!$G$45,0)),0)))+IF($BC$1=TRUE,2,0)</f>
        <v>4</v>
      </c>
      <c r="S239" s="8">
        <f t="shared" si="216"/>
        <v>7.5</v>
      </c>
      <c r="T239" s="8">
        <f t="shared" si="217"/>
        <v>10.5</v>
      </c>
      <c r="U239" s="26">
        <f t="shared" si="218"/>
        <v>13.5</v>
      </c>
      <c r="V239" s="8">
        <f>AX239+IF($F239="범선",IF($BE$1=TRUE,INDEX(Sheet2!$H$2:'Sheet2'!$H$45,MATCH(AX239,Sheet2!$G$2:'Sheet2'!$G$45,0),0)),IF($BF$1=TRUE,INDEX(Sheet2!$I$2:'Sheet2'!$I$45,MATCH(AX239,Sheet2!$G$2:'Sheet2'!$G$45,0)),IF($BG$1=TRUE,INDEX(Sheet2!$H$2:'Sheet2'!$H$45,MATCH(AX239,Sheet2!$G$2:'Sheet2'!$G$45,0)),0)))+IF($BC$1=TRUE,2,0)</f>
        <v>8</v>
      </c>
      <c r="W239" s="8">
        <f t="shared" si="219"/>
        <v>11.5</v>
      </c>
      <c r="X239" s="8">
        <f t="shared" si="220"/>
        <v>14.5</v>
      </c>
      <c r="Y239" s="26">
        <f t="shared" si="221"/>
        <v>17.5</v>
      </c>
      <c r="Z239" s="8">
        <f>AY239+IF($F239="범선",IF($BE$1=TRUE,INDEX(Sheet2!$H$2:'Sheet2'!$H$45,MATCH(AY239,Sheet2!$G$2:'Sheet2'!$G$45,0),0)),IF($BF$1=TRUE,INDEX(Sheet2!$I$2:'Sheet2'!$I$45,MATCH(AY239,Sheet2!$G$2:'Sheet2'!$G$45,0)),IF($BG$1=TRUE,INDEX(Sheet2!$H$2:'Sheet2'!$H$45,MATCH(AY239,Sheet2!$G$2:'Sheet2'!$G$45,0)),0)))+IF($BC$1=TRUE,2,0)</f>
        <v>11</v>
      </c>
      <c r="AA239" s="8">
        <f t="shared" si="222"/>
        <v>14.5</v>
      </c>
      <c r="AB239" s="8">
        <f t="shared" si="223"/>
        <v>17.5</v>
      </c>
      <c r="AC239" s="26">
        <f t="shared" si="224"/>
        <v>20.5</v>
      </c>
      <c r="AD239" s="8">
        <f>AZ239+IF($F239="범선",IF($BE$1=TRUE,INDEX(Sheet2!$H$2:'Sheet2'!$H$45,MATCH(AZ239,Sheet2!$G$2:'Sheet2'!$G$45,0),0)),IF($BF$1=TRUE,INDEX(Sheet2!$I$2:'Sheet2'!$I$45,MATCH(AZ239,Sheet2!$G$2:'Sheet2'!$G$45,0)),IF($BG$1=TRUE,INDEX(Sheet2!$H$2:'Sheet2'!$H$45,MATCH(AZ239,Sheet2!$G$2:'Sheet2'!$G$45,0)),0)))+IF($BC$1=TRUE,2,0)</f>
        <v>15</v>
      </c>
      <c r="AE239" s="8">
        <f t="shared" si="225"/>
        <v>18.5</v>
      </c>
      <c r="AF239" s="8">
        <f t="shared" si="226"/>
        <v>21.5</v>
      </c>
      <c r="AG239" s="26">
        <f t="shared" si="227"/>
        <v>24.5</v>
      </c>
      <c r="AH239" s="8"/>
      <c r="AI239" s="6">
        <v>170</v>
      </c>
      <c r="AJ239" s="6">
        <v>280</v>
      </c>
      <c r="AK239" s="6">
        <v>10</v>
      </c>
      <c r="AL239" s="6">
        <v>8</v>
      </c>
      <c r="AM239" s="6">
        <v>32</v>
      </c>
      <c r="AN239" s="6">
        <v>88</v>
      </c>
      <c r="AO239" s="6">
        <v>43</v>
      </c>
      <c r="AP239" s="6">
        <v>75</v>
      </c>
      <c r="AQ239" s="6">
        <v>452</v>
      </c>
      <c r="AR239" s="6">
        <v>3</v>
      </c>
      <c r="AS239" s="6">
        <f t="shared" si="228"/>
        <v>615</v>
      </c>
      <c r="AT239" s="6">
        <f t="shared" si="229"/>
        <v>461</v>
      </c>
      <c r="AU239" s="6">
        <f t="shared" si="230"/>
        <v>768</v>
      </c>
      <c r="AV239" s="6">
        <f t="shared" si="231"/>
        <v>1</v>
      </c>
      <c r="AW239" s="6">
        <f t="shared" si="232"/>
        <v>2</v>
      </c>
      <c r="AX239" s="6">
        <f t="shared" si="233"/>
        <v>6</v>
      </c>
      <c r="AY239" s="6">
        <f t="shared" si="234"/>
        <v>9</v>
      </c>
      <c r="AZ239" s="6">
        <f t="shared" si="235"/>
        <v>13</v>
      </c>
    </row>
    <row r="240" spans="1:52" hidden="1">
      <c r="A240" s="35">
        <v>254</v>
      </c>
      <c r="B240" s="7" t="s">
        <v>111</v>
      </c>
      <c r="C240" s="23" t="s">
        <v>110</v>
      </c>
      <c r="D240" s="8" t="s">
        <v>1</v>
      </c>
      <c r="E240" s="8" t="s">
        <v>78</v>
      </c>
      <c r="F240" s="9" t="s">
        <v>69</v>
      </c>
      <c r="G240" s="26" t="s">
        <v>12</v>
      </c>
      <c r="H240" s="6">
        <f>ROUNDDOWN(AI240*1.05,0)+INDEX(Sheet2!$B$2:'Sheet2'!$B$5,MATCH(G240,Sheet2!$A$2:'Sheet2'!$A$5,0),0)+34*AR240-ROUNDUP(IF($BA$1=TRUE,AT240,AU240)/10,0)</f>
        <v>354</v>
      </c>
      <c r="I240" s="6">
        <f>ROUNDDOWN(AJ240*1.05,0)+INDEX(Sheet2!$B$2:'Sheet2'!$B$5,MATCH(G240,Sheet2!$A$2:'Sheet2'!$A$5,0),0)+34*AR240-ROUNDUP(IF($BA$1=TRUE,AT240,AU240)/10,0)</f>
        <v>491</v>
      </c>
      <c r="J240" s="45">
        <f t="shared" si="211"/>
        <v>845</v>
      </c>
      <c r="K240" s="41">
        <f>AU240-ROUNDDOWN(AP240/2,0)-ROUNDDOWN(MAX(AO240*1.2,AN240*0.5),0)+INDEX(Sheet2!$C$2:'Sheet2'!$C$5,MATCH(G240,Sheet2!$A$2:'Sheet2'!$A$5,0),0)</f>
        <v>985</v>
      </c>
      <c r="L240" s="23">
        <f t="shared" si="212"/>
        <v>501</v>
      </c>
      <c r="M240" s="6"/>
      <c r="N240" s="27">
        <f>AV240+IF($F240="범선",IF($BE$1=TRUE,INDEX(Sheet2!$H$2:'Sheet2'!$H$45,MATCH(AV240,Sheet2!$G$2:'Sheet2'!$G$45,0),0)),IF($BF$1=TRUE,INDEX(Sheet2!$I$2:'Sheet2'!$I$45,MATCH(AV240,Sheet2!$G$2:'Sheet2'!$G$45,0)),IF($BG$1=TRUE,INDEX(Sheet2!$H$2:'Sheet2'!$H$45,MATCH(AV240,Sheet2!$G$2:'Sheet2'!$G$45,0)),0)))+IF($BC$1=TRUE,2,0)</f>
        <v>3</v>
      </c>
      <c r="O240" s="8">
        <f t="shared" si="213"/>
        <v>6</v>
      </c>
      <c r="P240" s="8">
        <f t="shared" si="214"/>
        <v>9</v>
      </c>
      <c r="Q240" s="26">
        <f t="shared" si="215"/>
        <v>12</v>
      </c>
      <c r="R240" s="8">
        <f>AW240+IF($F240="범선",IF($BE$1=TRUE,INDEX(Sheet2!$H$2:'Sheet2'!$H$45,MATCH(AW240,Sheet2!$G$2:'Sheet2'!$G$45,0),0)),IF($BF$1=TRUE,INDEX(Sheet2!$I$2:'Sheet2'!$I$45,MATCH(AW240,Sheet2!$G$2:'Sheet2'!$G$45,0)),IF($BG$1=TRUE,INDEX(Sheet2!$H$2:'Sheet2'!$H$45,MATCH(AW240,Sheet2!$G$2:'Sheet2'!$G$45,0)),0)))+IF($BC$1=TRUE,2,0)</f>
        <v>4</v>
      </c>
      <c r="S240" s="8">
        <f t="shared" si="216"/>
        <v>7.5</v>
      </c>
      <c r="T240" s="8">
        <f t="shared" si="217"/>
        <v>10.5</v>
      </c>
      <c r="U240" s="26">
        <f t="shared" si="218"/>
        <v>13.5</v>
      </c>
      <c r="V240" s="8">
        <f>AX240+IF($F240="범선",IF($BE$1=TRUE,INDEX(Sheet2!$H$2:'Sheet2'!$H$45,MATCH(AX240,Sheet2!$G$2:'Sheet2'!$G$45,0),0)),IF($BF$1=TRUE,INDEX(Sheet2!$I$2:'Sheet2'!$I$45,MATCH(AX240,Sheet2!$G$2:'Sheet2'!$G$45,0)),IF($BG$1=TRUE,INDEX(Sheet2!$H$2:'Sheet2'!$H$45,MATCH(AX240,Sheet2!$G$2:'Sheet2'!$G$45,0)),0)))+IF($BC$1=TRUE,2,0)</f>
        <v>7</v>
      </c>
      <c r="W240" s="8">
        <f t="shared" si="219"/>
        <v>10.5</v>
      </c>
      <c r="X240" s="8">
        <f t="shared" si="220"/>
        <v>13.5</v>
      </c>
      <c r="Y240" s="26">
        <f t="shared" si="221"/>
        <v>16.5</v>
      </c>
      <c r="Z240" s="8">
        <f>AY240+IF($F240="범선",IF($BE$1=TRUE,INDEX(Sheet2!$H$2:'Sheet2'!$H$45,MATCH(AY240,Sheet2!$G$2:'Sheet2'!$G$45,0),0)),IF($BF$1=TRUE,INDEX(Sheet2!$I$2:'Sheet2'!$I$45,MATCH(AY240,Sheet2!$G$2:'Sheet2'!$G$45,0)),IF($BG$1=TRUE,INDEX(Sheet2!$H$2:'Sheet2'!$H$45,MATCH(AY240,Sheet2!$G$2:'Sheet2'!$G$45,0)),0)))+IF($BC$1=TRUE,2,0)</f>
        <v>11</v>
      </c>
      <c r="AA240" s="8">
        <f t="shared" si="222"/>
        <v>14.5</v>
      </c>
      <c r="AB240" s="8">
        <f t="shared" si="223"/>
        <v>17.5</v>
      </c>
      <c r="AC240" s="26">
        <f t="shared" si="224"/>
        <v>20.5</v>
      </c>
      <c r="AD240" s="8">
        <f>AZ240+IF($F240="범선",IF($BE$1=TRUE,INDEX(Sheet2!$H$2:'Sheet2'!$H$45,MATCH(AZ240,Sheet2!$G$2:'Sheet2'!$G$45,0),0)),IF($BF$1=TRUE,INDEX(Sheet2!$I$2:'Sheet2'!$I$45,MATCH(AZ240,Sheet2!$G$2:'Sheet2'!$G$45,0)),IF($BG$1=TRUE,INDEX(Sheet2!$H$2:'Sheet2'!$H$45,MATCH(AZ240,Sheet2!$G$2:'Sheet2'!$G$45,0)),0)))+IF($BC$1=TRUE,2,0)</f>
        <v>15</v>
      </c>
      <c r="AE240" s="8">
        <f t="shared" si="225"/>
        <v>18.5</v>
      </c>
      <c r="AF240" s="8">
        <f t="shared" si="226"/>
        <v>21.5</v>
      </c>
      <c r="AG240" s="26">
        <f t="shared" si="227"/>
        <v>24.5</v>
      </c>
      <c r="AH240" s="8"/>
      <c r="AI240" s="6">
        <v>170</v>
      </c>
      <c r="AJ240" s="6">
        <v>300</v>
      </c>
      <c r="AK240" s="6">
        <v>13</v>
      </c>
      <c r="AL240" s="6">
        <v>13</v>
      </c>
      <c r="AM240" s="6">
        <v>40</v>
      </c>
      <c r="AN240" s="6">
        <v>160</v>
      </c>
      <c r="AO240" s="6">
        <v>80</v>
      </c>
      <c r="AP240" s="6">
        <v>110</v>
      </c>
      <c r="AQ240" s="6">
        <v>600</v>
      </c>
      <c r="AR240" s="6">
        <v>3</v>
      </c>
      <c r="AS240" s="6">
        <f t="shared" si="228"/>
        <v>870</v>
      </c>
      <c r="AT240" s="6">
        <f t="shared" si="229"/>
        <v>652</v>
      </c>
      <c r="AU240" s="6">
        <f t="shared" si="230"/>
        <v>1087</v>
      </c>
      <c r="AV240" s="6">
        <f t="shared" si="231"/>
        <v>1</v>
      </c>
      <c r="AW240" s="6">
        <f t="shared" si="232"/>
        <v>2</v>
      </c>
      <c r="AX240" s="6">
        <f t="shared" si="233"/>
        <v>5</v>
      </c>
      <c r="AY240" s="6">
        <f t="shared" si="234"/>
        <v>9</v>
      </c>
      <c r="AZ240" s="6">
        <f t="shared" si="235"/>
        <v>13</v>
      </c>
    </row>
    <row r="241" spans="1:52" hidden="1">
      <c r="A241" s="35">
        <v>255</v>
      </c>
      <c r="B241" s="7" t="s">
        <v>115</v>
      </c>
      <c r="C241" s="23" t="s">
        <v>110</v>
      </c>
      <c r="D241" s="8" t="s">
        <v>43</v>
      </c>
      <c r="E241" s="8" t="s">
        <v>120</v>
      </c>
      <c r="F241" s="9" t="s">
        <v>69</v>
      </c>
      <c r="G241" s="26" t="s">
        <v>12</v>
      </c>
      <c r="H241" s="6">
        <f>ROUNDDOWN(AI241*1.05,0)+INDEX(Sheet2!$B$2:'Sheet2'!$B$5,MATCH(G241,Sheet2!$A$2:'Sheet2'!$A$5,0),0)+34*AR241-ROUNDUP(IF($BA$1=TRUE,AT241,AU241)/10,0)</f>
        <v>354</v>
      </c>
      <c r="I241" s="6">
        <f>ROUNDDOWN(AJ241*1.05,0)+INDEX(Sheet2!$B$2:'Sheet2'!$B$5,MATCH(G241,Sheet2!$A$2:'Sheet2'!$A$5,0),0)+34*AR241-ROUNDUP(IF($BA$1=TRUE,AT241,AU241)/10,0)</f>
        <v>475</v>
      </c>
      <c r="J241" s="45">
        <f t="shared" si="211"/>
        <v>829</v>
      </c>
      <c r="K241" s="41">
        <f>AU241-ROUNDDOWN(AP241/2,0)-ROUNDDOWN(MAX(AO241*1.2,AN241*0.5),0)+INDEX(Sheet2!$C$2:'Sheet2'!$C$5,MATCH(G241,Sheet2!$A$2:'Sheet2'!$A$5,0),0)</f>
        <v>729</v>
      </c>
      <c r="L241" s="23">
        <f t="shared" si="212"/>
        <v>380</v>
      </c>
      <c r="M241" s="6"/>
      <c r="N241" s="27">
        <f>AV241+IF($F241="범선",IF($BE$1=TRUE,INDEX(Sheet2!$H$2:'Sheet2'!$H$45,MATCH(AV241,Sheet2!$G$2:'Sheet2'!$G$45,0),0)),IF($BF$1=TRUE,INDEX(Sheet2!$I$2:'Sheet2'!$I$45,MATCH(AV241,Sheet2!$G$2:'Sheet2'!$G$45,0)),IF($BG$1=TRUE,INDEX(Sheet2!$H$2:'Sheet2'!$H$45,MATCH(AV241,Sheet2!$G$2:'Sheet2'!$G$45,0)),0)))+IF($BC$1=TRUE,2,0)</f>
        <v>2</v>
      </c>
      <c r="O241" s="8">
        <f t="shared" si="213"/>
        <v>5</v>
      </c>
      <c r="P241" s="8">
        <f t="shared" si="214"/>
        <v>8</v>
      </c>
      <c r="Q241" s="26">
        <f t="shared" si="215"/>
        <v>11</v>
      </c>
      <c r="R241" s="8">
        <f>AW241+IF($F241="범선",IF($BE$1=TRUE,INDEX(Sheet2!$H$2:'Sheet2'!$H$45,MATCH(AW241,Sheet2!$G$2:'Sheet2'!$G$45,0),0)),IF($BF$1=TRUE,INDEX(Sheet2!$I$2:'Sheet2'!$I$45,MATCH(AW241,Sheet2!$G$2:'Sheet2'!$G$45,0)),IF($BG$1=TRUE,INDEX(Sheet2!$H$2:'Sheet2'!$H$45,MATCH(AW241,Sheet2!$G$2:'Sheet2'!$G$45,0)),0)))+IF($BC$1=TRUE,2,0)</f>
        <v>3</v>
      </c>
      <c r="S241" s="8">
        <f t="shared" si="216"/>
        <v>6.5</v>
      </c>
      <c r="T241" s="8">
        <f t="shared" si="217"/>
        <v>9.5</v>
      </c>
      <c r="U241" s="26">
        <f t="shared" si="218"/>
        <v>12.5</v>
      </c>
      <c r="V241" s="8">
        <f>AX241+IF($F241="범선",IF($BE$1=TRUE,INDEX(Sheet2!$H$2:'Sheet2'!$H$45,MATCH(AX241,Sheet2!$G$2:'Sheet2'!$G$45,0),0)),IF($BF$1=TRUE,INDEX(Sheet2!$I$2:'Sheet2'!$I$45,MATCH(AX241,Sheet2!$G$2:'Sheet2'!$G$45,0)),IF($BG$1=TRUE,INDEX(Sheet2!$H$2:'Sheet2'!$H$45,MATCH(AX241,Sheet2!$G$2:'Sheet2'!$G$45,0)),0)))+IF($BC$1=TRUE,2,0)</f>
        <v>7</v>
      </c>
      <c r="W241" s="8">
        <f t="shared" si="219"/>
        <v>10.5</v>
      </c>
      <c r="X241" s="8">
        <f t="shared" si="220"/>
        <v>13.5</v>
      </c>
      <c r="Y241" s="26">
        <f t="shared" si="221"/>
        <v>16.5</v>
      </c>
      <c r="Z241" s="8">
        <f>AY241+IF($F241="범선",IF($BE$1=TRUE,INDEX(Sheet2!$H$2:'Sheet2'!$H$45,MATCH(AY241,Sheet2!$G$2:'Sheet2'!$G$45,0),0)),IF($BF$1=TRUE,INDEX(Sheet2!$I$2:'Sheet2'!$I$45,MATCH(AY241,Sheet2!$G$2:'Sheet2'!$G$45,0)),IF($BG$1=TRUE,INDEX(Sheet2!$H$2:'Sheet2'!$H$45,MATCH(AY241,Sheet2!$G$2:'Sheet2'!$G$45,0)),0)))+IF($BC$1=TRUE,2,0)</f>
        <v>10</v>
      </c>
      <c r="AA241" s="8">
        <f t="shared" si="222"/>
        <v>13.5</v>
      </c>
      <c r="AB241" s="8">
        <f t="shared" si="223"/>
        <v>16.5</v>
      </c>
      <c r="AC241" s="26">
        <f t="shared" si="224"/>
        <v>19.5</v>
      </c>
      <c r="AD241" s="8">
        <f>AZ241+IF($F241="범선",IF($BE$1=TRUE,INDEX(Sheet2!$H$2:'Sheet2'!$H$45,MATCH(AZ241,Sheet2!$G$2:'Sheet2'!$G$45,0),0)),IF($BF$1=TRUE,INDEX(Sheet2!$I$2:'Sheet2'!$I$45,MATCH(AZ241,Sheet2!$G$2:'Sheet2'!$G$45,0)),IF($BG$1=TRUE,INDEX(Sheet2!$H$2:'Sheet2'!$H$45,MATCH(AZ241,Sheet2!$G$2:'Sheet2'!$G$45,0)),0)))+IF($BC$1=TRUE,2,0)</f>
        <v>14</v>
      </c>
      <c r="AE241" s="8">
        <f t="shared" si="225"/>
        <v>17.5</v>
      </c>
      <c r="AF241" s="8">
        <f t="shared" si="226"/>
        <v>20.5</v>
      </c>
      <c r="AG241" s="26">
        <f t="shared" si="227"/>
        <v>23.5</v>
      </c>
      <c r="AH241" s="8"/>
      <c r="AI241" s="6">
        <v>150</v>
      </c>
      <c r="AJ241" s="6">
        <v>265</v>
      </c>
      <c r="AK241" s="6">
        <v>11</v>
      </c>
      <c r="AL241" s="6">
        <v>9</v>
      </c>
      <c r="AM241" s="6">
        <v>26</v>
      </c>
      <c r="AN241" s="6">
        <v>75</v>
      </c>
      <c r="AO241" s="6">
        <v>40</v>
      </c>
      <c r="AP241" s="6">
        <v>44</v>
      </c>
      <c r="AQ241" s="6">
        <v>481</v>
      </c>
      <c r="AR241" s="6">
        <v>3</v>
      </c>
      <c r="AS241" s="6">
        <f t="shared" si="228"/>
        <v>600</v>
      </c>
      <c r="AT241" s="6">
        <f t="shared" si="229"/>
        <v>450</v>
      </c>
      <c r="AU241" s="6">
        <f t="shared" si="230"/>
        <v>750</v>
      </c>
      <c r="AV241" s="6">
        <f t="shared" si="231"/>
        <v>0</v>
      </c>
      <c r="AW241" s="6">
        <f t="shared" si="232"/>
        <v>1</v>
      </c>
      <c r="AX241" s="6">
        <f t="shared" si="233"/>
        <v>5</v>
      </c>
      <c r="AY241" s="6">
        <f t="shared" si="234"/>
        <v>8</v>
      </c>
      <c r="AZ241" s="6">
        <f t="shared" si="235"/>
        <v>12</v>
      </c>
    </row>
    <row r="242" spans="1:52" hidden="1">
      <c r="A242" s="35">
        <v>256</v>
      </c>
      <c r="B242" s="7" t="s">
        <v>114</v>
      </c>
      <c r="C242" s="23" t="s">
        <v>110</v>
      </c>
      <c r="D242" s="8" t="s">
        <v>1</v>
      </c>
      <c r="E242" s="8" t="s">
        <v>119</v>
      </c>
      <c r="F242" s="9" t="s">
        <v>69</v>
      </c>
      <c r="G242" s="26" t="s">
        <v>12</v>
      </c>
      <c r="H242" s="6">
        <f>ROUNDDOWN(AI242*1.05,0)+INDEX(Sheet2!$B$2:'Sheet2'!$B$5,MATCH(G242,Sheet2!$A$2:'Sheet2'!$A$5,0),0)+34*AR242-ROUNDUP(IF($BA$1=TRUE,AT242,AU242)/10,0)</f>
        <v>344</v>
      </c>
      <c r="I242" s="6">
        <f>ROUNDDOWN(AJ242*1.05,0)+INDEX(Sheet2!$B$2:'Sheet2'!$B$5,MATCH(G242,Sheet2!$A$2:'Sheet2'!$A$5,0),0)+34*AR242-ROUNDUP(IF($BA$1=TRUE,AT242,AU242)/10,0)</f>
        <v>465</v>
      </c>
      <c r="J242" s="45">
        <f t="shared" si="211"/>
        <v>809</v>
      </c>
      <c r="K242" s="41">
        <f>AU242-ROUNDDOWN(AP242/2,0)-ROUNDDOWN(MAX(AO242*1.2,AN242*0.5),0)+INDEX(Sheet2!$C$2:'Sheet2'!$C$5,MATCH(G242,Sheet2!$A$2:'Sheet2'!$A$5,0),0)</f>
        <v>854</v>
      </c>
      <c r="L242" s="23">
        <f t="shared" si="212"/>
        <v>439</v>
      </c>
      <c r="M242" s="6"/>
      <c r="N242" s="27">
        <f>AV242+IF($F242="범선",IF($BE$1=TRUE,INDEX(Sheet2!$H$2:'Sheet2'!$H$45,MATCH(AV242,Sheet2!$G$2:'Sheet2'!$G$45,0),0)),IF($BF$1=TRUE,INDEX(Sheet2!$I$2:'Sheet2'!$I$45,MATCH(AV242,Sheet2!$G$2:'Sheet2'!$G$45,0)),IF($BG$1=TRUE,INDEX(Sheet2!$H$2:'Sheet2'!$H$45,MATCH(AV242,Sheet2!$G$2:'Sheet2'!$G$45,0)),0)))+IF($BC$1=TRUE,2,0)</f>
        <v>1</v>
      </c>
      <c r="O242" s="8">
        <f t="shared" si="213"/>
        <v>4</v>
      </c>
      <c r="P242" s="8">
        <f t="shared" si="214"/>
        <v>7</v>
      </c>
      <c r="Q242" s="26">
        <f t="shared" si="215"/>
        <v>10</v>
      </c>
      <c r="R242" s="8">
        <f>AW242+IF($F242="범선",IF($BE$1=TRUE,INDEX(Sheet2!$H$2:'Sheet2'!$H$45,MATCH(AW242,Sheet2!$G$2:'Sheet2'!$G$45,0),0)),IF($BF$1=TRUE,INDEX(Sheet2!$I$2:'Sheet2'!$I$45,MATCH(AW242,Sheet2!$G$2:'Sheet2'!$G$45,0)),IF($BG$1=TRUE,INDEX(Sheet2!$H$2:'Sheet2'!$H$45,MATCH(AW242,Sheet2!$G$2:'Sheet2'!$G$45,0)),0)))+IF($BC$1=TRUE,2,0)</f>
        <v>2</v>
      </c>
      <c r="S242" s="8">
        <f t="shared" si="216"/>
        <v>5.5</v>
      </c>
      <c r="T242" s="8">
        <f t="shared" si="217"/>
        <v>8.5</v>
      </c>
      <c r="U242" s="26">
        <f t="shared" si="218"/>
        <v>11.5</v>
      </c>
      <c r="V242" s="8">
        <f>AX242+IF($F242="범선",IF($BE$1=TRUE,INDEX(Sheet2!$H$2:'Sheet2'!$H$45,MATCH(AX242,Sheet2!$G$2:'Sheet2'!$G$45,0),0)),IF($BF$1=TRUE,INDEX(Sheet2!$I$2:'Sheet2'!$I$45,MATCH(AX242,Sheet2!$G$2:'Sheet2'!$G$45,0)),IF($BG$1=TRUE,INDEX(Sheet2!$H$2:'Sheet2'!$H$45,MATCH(AX242,Sheet2!$G$2:'Sheet2'!$G$45,0)),0)))+IF($BC$1=TRUE,2,0)</f>
        <v>6</v>
      </c>
      <c r="W242" s="8">
        <f t="shared" si="219"/>
        <v>9.5</v>
      </c>
      <c r="X242" s="8">
        <f t="shared" si="220"/>
        <v>12.5</v>
      </c>
      <c r="Y242" s="26">
        <f t="shared" si="221"/>
        <v>15.5</v>
      </c>
      <c r="Z242" s="8">
        <f>AY242+IF($F242="범선",IF($BE$1=TRUE,INDEX(Sheet2!$H$2:'Sheet2'!$H$45,MATCH(AY242,Sheet2!$G$2:'Sheet2'!$G$45,0),0)),IF($BF$1=TRUE,INDEX(Sheet2!$I$2:'Sheet2'!$I$45,MATCH(AY242,Sheet2!$G$2:'Sheet2'!$G$45,0)),IF($BG$1=TRUE,INDEX(Sheet2!$H$2:'Sheet2'!$H$45,MATCH(AY242,Sheet2!$G$2:'Sheet2'!$G$45,0)),0)))+IF($BC$1=TRUE,2,0)</f>
        <v>9</v>
      </c>
      <c r="AA242" s="8">
        <f t="shared" si="222"/>
        <v>12.5</v>
      </c>
      <c r="AB242" s="8">
        <f t="shared" si="223"/>
        <v>15.5</v>
      </c>
      <c r="AC242" s="26">
        <f t="shared" si="224"/>
        <v>18.5</v>
      </c>
      <c r="AD242" s="8">
        <f>AZ242+IF($F242="범선",IF($BE$1=TRUE,INDEX(Sheet2!$H$2:'Sheet2'!$H$45,MATCH(AZ242,Sheet2!$G$2:'Sheet2'!$G$45,0),0)),IF($BF$1=TRUE,INDEX(Sheet2!$I$2:'Sheet2'!$I$45,MATCH(AZ242,Sheet2!$G$2:'Sheet2'!$G$45,0)),IF($BG$1=TRUE,INDEX(Sheet2!$H$2:'Sheet2'!$H$45,MATCH(AZ242,Sheet2!$G$2:'Sheet2'!$G$45,0)),0)))+IF($BC$1=TRUE,2,0)</f>
        <v>13</v>
      </c>
      <c r="AE242" s="8">
        <f t="shared" si="225"/>
        <v>16.5</v>
      </c>
      <c r="AF242" s="8">
        <f t="shared" si="226"/>
        <v>19.5</v>
      </c>
      <c r="AG242" s="26">
        <f t="shared" si="227"/>
        <v>22.5</v>
      </c>
      <c r="AH242" s="8"/>
      <c r="AI242" s="6">
        <v>150</v>
      </c>
      <c r="AJ242" s="6">
        <v>265</v>
      </c>
      <c r="AK242" s="6">
        <v>11</v>
      </c>
      <c r="AL242" s="6">
        <v>11</v>
      </c>
      <c r="AM242" s="6">
        <v>26</v>
      </c>
      <c r="AN242" s="6">
        <v>75</v>
      </c>
      <c r="AO242" s="6">
        <v>75</v>
      </c>
      <c r="AP242" s="6">
        <v>40</v>
      </c>
      <c r="AQ242" s="6">
        <v>617</v>
      </c>
      <c r="AR242" s="6">
        <v>3</v>
      </c>
      <c r="AS242" s="6">
        <f t="shared" si="228"/>
        <v>732</v>
      </c>
      <c r="AT242" s="6">
        <f t="shared" si="229"/>
        <v>549</v>
      </c>
      <c r="AU242" s="6">
        <f t="shared" si="230"/>
        <v>915</v>
      </c>
      <c r="AV242" s="6">
        <f t="shared" si="231"/>
        <v>-1</v>
      </c>
      <c r="AW242" s="6">
        <f t="shared" si="232"/>
        <v>0</v>
      </c>
      <c r="AX242" s="6">
        <f t="shared" si="233"/>
        <v>4</v>
      </c>
      <c r="AY242" s="6">
        <f t="shared" si="234"/>
        <v>7</v>
      </c>
      <c r="AZ242" s="6">
        <f t="shared" si="235"/>
        <v>11</v>
      </c>
    </row>
    <row r="243" spans="1:52" hidden="1">
      <c r="A243" s="35">
        <v>257</v>
      </c>
      <c r="B243" s="7" t="s">
        <v>208</v>
      </c>
      <c r="C243" s="23" t="s">
        <v>205</v>
      </c>
      <c r="D243" s="8" t="s">
        <v>1</v>
      </c>
      <c r="E243" s="8" t="s">
        <v>0</v>
      </c>
      <c r="F243" s="9" t="s">
        <v>69</v>
      </c>
      <c r="G243" s="26" t="s">
        <v>10</v>
      </c>
      <c r="H243" s="6">
        <f>ROUNDDOWN(AI243*1.05,0)+INDEX(Sheet2!$B$2:'Sheet2'!$B$5,MATCH(G243,Sheet2!$A$2:'Sheet2'!$A$5,0),0)+34*AR243-ROUNDUP(IF($BA$1=TRUE,AT243,AU243)/10,0)</f>
        <v>398</v>
      </c>
      <c r="I243" s="6">
        <f>ROUNDDOWN(AJ243*1.05,0)+INDEX(Sheet2!$B$2:'Sheet2'!$B$5,MATCH(G243,Sheet2!$A$2:'Sheet2'!$A$5,0),0)+34*AR243-ROUNDUP(IF($BA$1=TRUE,AT243,AU243)/10,0)</f>
        <v>472</v>
      </c>
      <c r="J243" s="45">
        <f t="shared" si="211"/>
        <v>870</v>
      </c>
      <c r="K243" s="41">
        <f>AU243-ROUNDDOWN(AP243/2,0)-ROUNDDOWN(MAX(AO243*1.2,AN243*0.5),0)+INDEX(Sheet2!$C$2:'Sheet2'!$C$5,MATCH(G243,Sheet2!$A$2:'Sheet2'!$A$5,0),0)</f>
        <v>1045</v>
      </c>
      <c r="L243" s="23">
        <f t="shared" si="212"/>
        <v>569</v>
      </c>
      <c r="M243" s="6"/>
      <c r="N243" s="27">
        <f>AV243+IF($F243="범선",IF($BE$1=TRUE,INDEX(Sheet2!$H$2:'Sheet2'!$H$45,MATCH(AV243,Sheet2!$G$2:'Sheet2'!$G$45,0),0)),IF($BF$1=TRUE,INDEX(Sheet2!$I$2:'Sheet2'!$I$45,MATCH(AV243,Sheet2!$G$2:'Sheet2'!$G$45,0)),IF($BG$1=TRUE,INDEX(Sheet2!$H$2:'Sheet2'!$H$45,MATCH(AV243,Sheet2!$G$2:'Sheet2'!$G$45,0)),0)))+IF($BC$1=TRUE,2,0)</f>
        <v>2</v>
      </c>
      <c r="O243" s="8">
        <f t="shared" si="213"/>
        <v>5</v>
      </c>
      <c r="P243" s="8">
        <f t="shared" si="214"/>
        <v>8</v>
      </c>
      <c r="Q243" s="26">
        <f t="shared" si="215"/>
        <v>11</v>
      </c>
      <c r="R243" s="8">
        <f>AW243+IF($F243="범선",IF($BE$1=TRUE,INDEX(Sheet2!$H$2:'Sheet2'!$H$45,MATCH(AW243,Sheet2!$G$2:'Sheet2'!$G$45,0),0)),IF($BF$1=TRUE,INDEX(Sheet2!$I$2:'Sheet2'!$I$45,MATCH(AW243,Sheet2!$G$2:'Sheet2'!$G$45,0)),IF($BG$1=TRUE,INDEX(Sheet2!$H$2:'Sheet2'!$H$45,MATCH(AW243,Sheet2!$G$2:'Sheet2'!$G$45,0)),0)))+IF($BC$1=TRUE,2,0)</f>
        <v>3</v>
      </c>
      <c r="S243" s="8">
        <f t="shared" si="216"/>
        <v>6.5</v>
      </c>
      <c r="T243" s="8">
        <f t="shared" si="217"/>
        <v>9.5</v>
      </c>
      <c r="U243" s="26">
        <f t="shared" si="218"/>
        <v>12.5</v>
      </c>
      <c r="V243" s="8">
        <f>AX243+IF($F243="범선",IF($BE$1=TRUE,INDEX(Sheet2!$H$2:'Sheet2'!$H$45,MATCH(AX243,Sheet2!$G$2:'Sheet2'!$G$45,0),0)),IF($BF$1=TRUE,INDEX(Sheet2!$I$2:'Sheet2'!$I$45,MATCH(AX243,Sheet2!$G$2:'Sheet2'!$G$45,0)),IF($BG$1=TRUE,INDEX(Sheet2!$H$2:'Sheet2'!$H$45,MATCH(AX243,Sheet2!$G$2:'Sheet2'!$G$45,0)),0)))+IF($BC$1=TRUE,2,0)</f>
        <v>7</v>
      </c>
      <c r="W243" s="8">
        <f t="shared" si="219"/>
        <v>10.5</v>
      </c>
      <c r="X243" s="8">
        <f t="shared" si="220"/>
        <v>13.5</v>
      </c>
      <c r="Y243" s="26">
        <f t="shared" si="221"/>
        <v>16.5</v>
      </c>
      <c r="Z243" s="8">
        <f>AY243+IF($F243="범선",IF($BE$1=TRUE,INDEX(Sheet2!$H$2:'Sheet2'!$H$45,MATCH(AY243,Sheet2!$G$2:'Sheet2'!$G$45,0),0)),IF($BF$1=TRUE,INDEX(Sheet2!$I$2:'Sheet2'!$I$45,MATCH(AY243,Sheet2!$G$2:'Sheet2'!$G$45,0)),IF($BG$1=TRUE,INDEX(Sheet2!$H$2:'Sheet2'!$H$45,MATCH(AY243,Sheet2!$G$2:'Sheet2'!$G$45,0)),0)))+IF($BC$1=TRUE,2,0)</f>
        <v>10</v>
      </c>
      <c r="AA243" s="8">
        <f t="shared" si="222"/>
        <v>13.5</v>
      </c>
      <c r="AB243" s="8">
        <f t="shared" si="223"/>
        <v>16.5</v>
      </c>
      <c r="AC243" s="26">
        <f t="shared" si="224"/>
        <v>19.5</v>
      </c>
      <c r="AD243" s="8">
        <f>AZ243+IF($F243="범선",IF($BE$1=TRUE,INDEX(Sheet2!$H$2:'Sheet2'!$H$45,MATCH(AZ243,Sheet2!$G$2:'Sheet2'!$G$45,0),0)),IF($BF$1=TRUE,INDEX(Sheet2!$I$2:'Sheet2'!$I$45,MATCH(AZ243,Sheet2!$G$2:'Sheet2'!$G$45,0)),IF($BG$1=TRUE,INDEX(Sheet2!$H$2:'Sheet2'!$H$45,MATCH(AZ243,Sheet2!$G$2:'Sheet2'!$G$45,0)),0)))+IF($BC$1=TRUE,2,0)</f>
        <v>14</v>
      </c>
      <c r="AE243" s="8">
        <f t="shared" si="225"/>
        <v>17.5</v>
      </c>
      <c r="AF243" s="8">
        <f t="shared" si="226"/>
        <v>20.5</v>
      </c>
      <c r="AG243" s="26">
        <f t="shared" si="227"/>
        <v>23.5</v>
      </c>
      <c r="AH243" s="8"/>
      <c r="AI243" s="6">
        <v>210</v>
      </c>
      <c r="AJ243" s="6">
        <v>280</v>
      </c>
      <c r="AK243" s="6">
        <v>10</v>
      </c>
      <c r="AL243" s="6">
        <v>12</v>
      </c>
      <c r="AM243" s="6">
        <v>36</v>
      </c>
      <c r="AN243" s="6">
        <v>65</v>
      </c>
      <c r="AO243" s="6">
        <v>30</v>
      </c>
      <c r="AP243" s="6">
        <v>64</v>
      </c>
      <c r="AQ243" s="6">
        <v>721</v>
      </c>
      <c r="AR243" s="6">
        <v>3</v>
      </c>
      <c r="AS243" s="6">
        <f t="shared" si="228"/>
        <v>850</v>
      </c>
      <c r="AT243" s="6">
        <f t="shared" si="229"/>
        <v>637</v>
      </c>
      <c r="AU243" s="6">
        <f t="shared" si="230"/>
        <v>1062</v>
      </c>
      <c r="AV243" s="6">
        <f t="shared" si="231"/>
        <v>0</v>
      </c>
      <c r="AW243" s="6">
        <f t="shared" si="232"/>
        <v>1</v>
      </c>
      <c r="AX243" s="6">
        <f t="shared" si="233"/>
        <v>5</v>
      </c>
      <c r="AY243" s="6">
        <f t="shared" si="234"/>
        <v>8</v>
      </c>
      <c r="AZ243" s="6">
        <f t="shared" si="235"/>
        <v>12</v>
      </c>
    </row>
    <row r="244" spans="1:52" hidden="1">
      <c r="A244" s="35">
        <v>258</v>
      </c>
      <c r="B244" s="7"/>
      <c r="C244" s="23" t="s">
        <v>205</v>
      </c>
      <c r="D244" s="8" t="s">
        <v>43</v>
      </c>
      <c r="E244" s="8" t="s">
        <v>117</v>
      </c>
      <c r="F244" s="9" t="s">
        <v>69</v>
      </c>
      <c r="G244" s="26" t="s">
        <v>10</v>
      </c>
      <c r="H244" s="6">
        <f>ROUNDDOWN(AI244*1.05,0)+INDEX(Sheet2!$B$2:'Sheet2'!$B$5,MATCH(G244,Sheet2!$A$2:'Sheet2'!$A$5,0),0)+34*AR244-ROUNDUP(IF($BA$1=TRUE,AT244,AU244)/10,0)</f>
        <v>383</v>
      </c>
      <c r="I244" s="6">
        <f>ROUNDDOWN(AJ244*1.05,0)+INDEX(Sheet2!$B$2:'Sheet2'!$B$5,MATCH(G244,Sheet2!$A$2:'Sheet2'!$A$5,0),0)+34*AR244-ROUNDUP(IF($BA$1=TRUE,AT244,AU244)/10,0)</f>
        <v>457</v>
      </c>
      <c r="J244" s="45">
        <f t="shared" si="211"/>
        <v>840</v>
      </c>
      <c r="K244" s="41">
        <f>AU244-ROUNDDOWN(AP244/2,0)-ROUNDDOWN(MAX(AO244*1.2,AN244*0.5),0)+INDEX(Sheet2!$C$2:'Sheet2'!$C$5,MATCH(G244,Sheet2!$A$2:'Sheet2'!$A$5,0),0)</f>
        <v>1021</v>
      </c>
      <c r="L244" s="23">
        <f t="shared" si="212"/>
        <v>550</v>
      </c>
      <c r="M244" s="6"/>
      <c r="N244" s="27">
        <f>AV244+IF($F244="범선",IF($BE$1=TRUE,INDEX(Sheet2!$H$2:'Sheet2'!$H$45,MATCH(AV244,Sheet2!$G$2:'Sheet2'!$G$45,0),0)),IF($BF$1=TRUE,INDEX(Sheet2!$I$2:'Sheet2'!$I$45,MATCH(AV244,Sheet2!$G$2:'Sheet2'!$G$45,0)),IF($BG$1=TRUE,INDEX(Sheet2!$H$2:'Sheet2'!$H$45,MATCH(AV244,Sheet2!$G$2:'Sheet2'!$G$45,0)),0)))+IF($BC$1=TRUE,2,0)</f>
        <v>2</v>
      </c>
      <c r="O244" s="8">
        <f t="shared" si="213"/>
        <v>5</v>
      </c>
      <c r="P244" s="8">
        <f t="shared" si="214"/>
        <v>8</v>
      </c>
      <c r="Q244" s="26">
        <f t="shared" si="215"/>
        <v>11</v>
      </c>
      <c r="R244" s="8">
        <f>AW244+IF($F244="범선",IF($BE$1=TRUE,INDEX(Sheet2!$H$2:'Sheet2'!$H$45,MATCH(AW244,Sheet2!$G$2:'Sheet2'!$G$45,0),0)),IF($BF$1=TRUE,INDEX(Sheet2!$I$2:'Sheet2'!$I$45,MATCH(AW244,Sheet2!$G$2:'Sheet2'!$G$45,0)),IF($BG$1=TRUE,INDEX(Sheet2!$H$2:'Sheet2'!$H$45,MATCH(AW244,Sheet2!$G$2:'Sheet2'!$G$45,0)),0)))+IF($BC$1=TRUE,2,0)</f>
        <v>3</v>
      </c>
      <c r="S244" s="8">
        <f t="shared" si="216"/>
        <v>6.5</v>
      </c>
      <c r="T244" s="8">
        <f t="shared" si="217"/>
        <v>9.5</v>
      </c>
      <c r="U244" s="26">
        <f t="shared" si="218"/>
        <v>12.5</v>
      </c>
      <c r="V244" s="8">
        <f>AX244+IF($F244="범선",IF($BE$1=TRUE,INDEX(Sheet2!$H$2:'Sheet2'!$H$45,MATCH(AX244,Sheet2!$G$2:'Sheet2'!$G$45,0),0)),IF($BF$1=TRUE,INDEX(Sheet2!$I$2:'Sheet2'!$I$45,MATCH(AX244,Sheet2!$G$2:'Sheet2'!$G$45,0)),IF($BG$1=TRUE,INDEX(Sheet2!$H$2:'Sheet2'!$H$45,MATCH(AX244,Sheet2!$G$2:'Sheet2'!$G$45,0)),0)))+IF($BC$1=TRUE,2,0)</f>
        <v>7</v>
      </c>
      <c r="W244" s="8">
        <f t="shared" si="219"/>
        <v>10.5</v>
      </c>
      <c r="X244" s="8">
        <f t="shared" si="220"/>
        <v>13.5</v>
      </c>
      <c r="Y244" s="26">
        <f t="shared" si="221"/>
        <v>16.5</v>
      </c>
      <c r="Z244" s="8">
        <f>AY244+IF($F244="범선",IF($BE$1=TRUE,INDEX(Sheet2!$H$2:'Sheet2'!$H$45,MATCH(AY244,Sheet2!$G$2:'Sheet2'!$G$45,0),0)),IF($BF$1=TRUE,INDEX(Sheet2!$I$2:'Sheet2'!$I$45,MATCH(AY244,Sheet2!$G$2:'Sheet2'!$G$45,0)),IF($BG$1=TRUE,INDEX(Sheet2!$H$2:'Sheet2'!$H$45,MATCH(AY244,Sheet2!$G$2:'Sheet2'!$G$45,0)),0)))+IF($BC$1=TRUE,2,0)</f>
        <v>10</v>
      </c>
      <c r="AA244" s="8">
        <f t="shared" si="222"/>
        <v>13.5</v>
      </c>
      <c r="AB244" s="8">
        <f t="shared" si="223"/>
        <v>16.5</v>
      </c>
      <c r="AC244" s="26">
        <f t="shared" si="224"/>
        <v>19.5</v>
      </c>
      <c r="AD244" s="8">
        <f>AZ244+IF($F244="범선",IF($BE$1=TRUE,INDEX(Sheet2!$H$2:'Sheet2'!$H$45,MATCH(AZ244,Sheet2!$G$2:'Sheet2'!$G$45,0),0)),IF($BF$1=TRUE,INDEX(Sheet2!$I$2:'Sheet2'!$I$45,MATCH(AZ244,Sheet2!$G$2:'Sheet2'!$G$45,0)),IF($BG$1=TRUE,INDEX(Sheet2!$H$2:'Sheet2'!$H$45,MATCH(AZ244,Sheet2!$G$2:'Sheet2'!$G$45,0)),0)))+IF($BC$1=TRUE,2,0)</f>
        <v>14</v>
      </c>
      <c r="AE244" s="8">
        <f t="shared" si="225"/>
        <v>17.5</v>
      </c>
      <c r="AF244" s="8">
        <f t="shared" si="226"/>
        <v>20.5</v>
      </c>
      <c r="AG244" s="26">
        <f t="shared" si="227"/>
        <v>23.5</v>
      </c>
      <c r="AH244" s="8"/>
      <c r="AI244" s="6">
        <v>195</v>
      </c>
      <c r="AJ244" s="6">
        <v>265</v>
      </c>
      <c r="AK244" s="6">
        <v>9</v>
      </c>
      <c r="AL244" s="6">
        <v>10</v>
      </c>
      <c r="AM244" s="6">
        <v>36</v>
      </c>
      <c r="AN244" s="6">
        <v>65</v>
      </c>
      <c r="AO244" s="6">
        <v>40</v>
      </c>
      <c r="AP244" s="6">
        <v>64</v>
      </c>
      <c r="AQ244" s="6">
        <v>711</v>
      </c>
      <c r="AR244" s="6">
        <v>3</v>
      </c>
      <c r="AS244" s="6">
        <f t="shared" si="228"/>
        <v>840</v>
      </c>
      <c r="AT244" s="6">
        <f t="shared" si="229"/>
        <v>630</v>
      </c>
      <c r="AU244" s="6">
        <f t="shared" si="230"/>
        <v>1050</v>
      </c>
      <c r="AV244" s="6">
        <f t="shared" si="231"/>
        <v>0</v>
      </c>
      <c r="AW244" s="6">
        <f t="shared" si="232"/>
        <v>1</v>
      </c>
      <c r="AX244" s="6">
        <f t="shared" si="233"/>
        <v>5</v>
      </c>
      <c r="AY244" s="6">
        <f t="shared" si="234"/>
        <v>8</v>
      </c>
      <c r="AZ244" s="6">
        <f t="shared" si="235"/>
        <v>12</v>
      </c>
    </row>
    <row r="245" spans="1:52" hidden="1">
      <c r="A245" s="35">
        <v>259</v>
      </c>
      <c r="B245" s="7" t="s">
        <v>206</v>
      </c>
      <c r="C245" s="23" t="s">
        <v>205</v>
      </c>
      <c r="D245" s="8" t="s">
        <v>1</v>
      </c>
      <c r="E245" s="8" t="s">
        <v>0</v>
      </c>
      <c r="F245" s="9" t="s">
        <v>69</v>
      </c>
      <c r="G245" s="26" t="s">
        <v>10</v>
      </c>
      <c r="H245" s="6">
        <f>ROUNDDOWN(AI245*1.05,0)+INDEX(Sheet2!$B$2:'Sheet2'!$B$5,MATCH(G245,Sheet2!$A$2:'Sheet2'!$A$5,0),0)+34*AR245-ROUNDUP(IF($BA$1=TRUE,AT245,AU245)/10,0)</f>
        <v>398</v>
      </c>
      <c r="I245" s="6">
        <f>ROUNDDOWN(AJ245*1.05,0)+INDEX(Sheet2!$B$2:'Sheet2'!$B$5,MATCH(G245,Sheet2!$A$2:'Sheet2'!$A$5,0),0)+34*AR245-ROUNDUP(IF($BA$1=TRUE,AT245,AU245)/10,0)</f>
        <v>455</v>
      </c>
      <c r="J245" s="45">
        <f t="shared" si="211"/>
        <v>853</v>
      </c>
      <c r="K245" s="41">
        <f>AU245-ROUNDDOWN(AP245/2,0)-ROUNDDOWN(MAX(AO245*1.2,AN245*0.5),0)+INDEX(Sheet2!$C$2:'Sheet2'!$C$5,MATCH(G245,Sheet2!$A$2:'Sheet2'!$A$5,0),0)</f>
        <v>1227</v>
      </c>
      <c r="L245" s="23">
        <f t="shared" si="212"/>
        <v>676</v>
      </c>
      <c r="M245" s="6"/>
      <c r="N245" s="27">
        <f>AV245+IF($F245="범선",IF($BE$1=TRUE,INDEX(Sheet2!$H$2:'Sheet2'!$H$45,MATCH(AV245,Sheet2!$G$2:'Sheet2'!$G$45,0),0)),IF($BF$1=TRUE,INDEX(Sheet2!$I$2:'Sheet2'!$I$45,MATCH(AV245,Sheet2!$G$2:'Sheet2'!$G$45,0)),IF($BG$1=TRUE,INDEX(Sheet2!$H$2:'Sheet2'!$H$45,MATCH(AV245,Sheet2!$G$2:'Sheet2'!$G$45,0)),0)))+IF($BC$1=TRUE,2,0)</f>
        <v>2</v>
      </c>
      <c r="O245" s="8">
        <f t="shared" si="213"/>
        <v>5</v>
      </c>
      <c r="P245" s="8">
        <f t="shared" si="214"/>
        <v>8</v>
      </c>
      <c r="Q245" s="26">
        <f t="shared" si="215"/>
        <v>11</v>
      </c>
      <c r="R245" s="8">
        <f>AW245+IF($F245="범선",IF($BE$1=TRUE,INDEX(Sheet2!$H$2:'Sheet2'!$H$45,MATCH(AW245,Sheet2!$G$2:'Sheet2'!$G$45,0),0)),IF($BF$1=TRUE,INDEX(Sheet2!$I$2:'Sheet2'!$I$45,MATCH(AW245,Sheet2!$G$2:'Sheet2'!$G$45,0)),IF($BG$1=TRUE,INDEX(Sheet2!$H$2:'Sheet2'!$H$45,MATCH(AW245,Sheet2!$G$2:'Sheet2'!$G$45,0)),0)))+IF($BC$1=TRUE,2,0)</f>
        <v>3</v>
      </c>
      <c r="S245" s="8">
        <f t="shared" si="216"/>
        <v>6.5</v>
      </c>
      <c r="T245" s="8">
        <f t="shared" si="217"/>
        <v>9.5</v>
      </c>
      <c r="U245" s="26">
        <f t="shared" si="218"/>
        <v>12.5</v>
      </c>
      <c r="V245" s="8">
        <f>AX245+IF($F245="범선",IF($BE$1=TRUE,INDEX(Sheet2!$H$2:'Sheet2'!$H$45,MATCH(AX245,Sheet2!$G$2:'Sheet2'!$G$45,0),0)),IF($BF$1=TRUE,INDEX(Sheet2!$I$2:'Sheet2'!$I$45,MATCH(AX245,Sheet2!$G$2:'Sheet2'!$G$45,0)),IF($BG$1=TRUE,INDEX(Sheet2!$H$2:'Sheet2'!$H$45,MATCH(AX245,Sheet2!$G$2:'Sheet2'!$G$45,0)),0)))+IF($BC$1=TRUE,2,0)</f>
        <v>6</v>
      </c>
      <c r="W245" s="8">
        <f t="shared" si="219"/>
        <v>9.5</v>
      </c>
      <c r="X245" s="8">
        <f t="shared" si="220"/>
        <v>12.5</v>
      </c>
      <c r="Y245" s="26">
        <f t="shared" si="221"/>
        <v>15.5</v>
      </c>
      <c r="Z245" s="8">
        <f>AY245+IF($F245="범선",IF($BE$1=TRUE,INDEX(Sheet2!$H$2:'Sheet2'!$H$45,MATCH(AY245,Sheet2!$G$2:'Sheet2'!$G$45,0),0)),IF($BF$1=TRUE,INDEX(Sheet2!$I$2:'Sheet2'!$I$45,MATCH(AY245,Sheet2!$G$2:'Sheet2'!$G$45,0)),IF($BG$1=TRUE,INDEX(Sheet2!$H$2:'Sheet2'!$H$45,MATCH(AY245,Sheet2!$G$2:'Sheet2'!$G$45,0)),0)))+IF($BC$1=TRUE,2,0)</f>
        <v>10</v>
      </c>
      <c r="AA245" s="8">
        <f t="shared" si="222"/>
        <v>13.5</v>
      </c>
      <c r="AB245" s="8">
        <f t="shared" si="223"/>
        <v>16.5</v>
      </c>
      <c r="AC245" s="26">
        <f t="shared" si="224"/>
        <v>19.5</v>
      </c>
      <c r="AD245" s="8">
        <f>AZ245+IF($F245="범선",IF($BE$1=TRUE,INDEX(Sheet2!$H$2:'Sheet2'!$H$45,MATCH(AZ245,Sheet2!$G$2:'Sheet2'!$G$45,0),0)),IF($BF$1=TRUE,INDEX(Sheet2!$I$2:'Sheet2'!$I$45,MATCH(AZ245,Sheet2!$G$2:'Sheet2'!$G$45,0)),IF($BG$1=TRUE,INDEX(Sheet2!$H$2:'Sheet2'!$H$45,MATCH(AZ245,Sheet2!$G$2:'Sheet2'!$G$45,0)),0)))+IF($BC$1=TRUE,2,0)</f>
        <v>14</v>
      </c>
      <c r="AE245" s="8">
        <f t="shared" si="225"/>
        <v>17.5</v>
      </c>
      <c r="AF245" s="8">
        <f t="shared" si="226"/>
        <v>20.5</v>
      </c>
      <c r="AG245" s="26">
        <f t="shared" si="227"/>
        <v>23.5</v>
      </c>
      <c r="AH245" s="8"/>
      <c r="AI245" s="6">
        <v>220</v>
      </c>
      <c r="AJ245" s="6">
        <v>275</v>
      </c>
      <c r="AK245" s="6">
        <v>10</v>
      </c>
      <c r="AL245" s="6">
        <v>12</v>
      </c>
      <c r="AM245" s="6">
        <v>40</v>
      </c>
      <c r="AN245" s="6">
        <v>65</v>
      </c>
      <c r="AO245" s="6">
        <v>35</v>
      </c>
      <c r="AP245" s="6">
        <v>64</v>
      </c>
      <c r="AQ245" s="6">
        <v>871</v>
      </c>
      <c r="AR245" s="6">
        <v>3</v>
      </c>
      <c r="AS245" s="6">
        <f t="shared" si="228"/>
        <v>1000</v>
      </c>
      <c r="AT245" s="6">
        <f t="shared" si="229"/>
        <v>750</v>
      </c>
      <c r="AU245" s="6">
        <f t="shared" si="230"/>
        <v>1250</v>
      </c>
      <c r="AV245" s="6">
        <f t="shared" si="231"/>
        <v>0</v>
      </c>
      <c r="AW245" s="6">
        <f t="shared" si="232"/>
        <v>1</v>
      </c>
      <c r="AX245" s="6">
        <f t="shared" si="233"/>
        <v>4</v>
      </c>
      <c r="AY245" s="6">
        <f t="shared" si="234"/>
        <v>8</v>
      </c>
      <c r="AZ245" s="6">
        <f t="shared" si="235"/>
        <v>12</v>
      </c>
    </row>
    <row r="246" spans="1:52" hidden="1">
      <c r="A246" s="35">
        <v>260</v>
      </c>
      <c r="B246" s="7" t="s">
        <v>207</v>
      </c>
      <c r="C246" s="23" t="s">
        <v>205</v>
      </c>
      <c r="D246" s="8" t="s">
        <v>1</v>
      </c>
      <c r="E246" s="8" t="s">
        <v>0</v>
      </c>
      <c r="F246" s="9" t="s">
        <v>69</v>
      </c>
      <c r="G246" s="26" t="s">
        <v>10</v>
      </c>
      <c r="H246" s="6">
        <f>ROUNDDOWN(AI246*1.05,0)+INDEX(Sheet2!$B$2:'Sheet2'!$B$5,MATCH(G246,Sheet2!$A$2:'Sheet2'!$A$5,0),0)+34*AR246-ROUNDUP(IF($BA$1=TRUE,AT246,AU246)/10,0)</f>
        <v>380</v>
      </c>
      <c r="I246" s="6">
        <f>ROUNDDOWN(AJ246*1.05,0)+INDEX(Sheet2!$B$2:'Sheet2'!$B$5,MATCH(G246,Sheet2!$A$2:'Sheet2'!$A$5,0),0)+34*AR246-ROUNDUP(IF($BA$1=TRUE,AT246,AU246)/10,0)</f>
        <v>454</v>
      </c>
      <c r="J246" s="45">
        <f t="shared" si="211"/>
        <v>834</v>
      </c>
      <c r="K246" s="41">
        <f>AU246-ROUNDDOWN(AP246/2,0)-ROUNDDOWN(MAX(AO246*1.2,AN246*0.5),0)+INDEX(Sheet2!$C$2:'Sheet2'!$C$5,MATCH(G246,Sheet2!$A$2:'Sheet2'!$A$5,0),0)</f>
        <v>1058</v>
      </c>
      <c r="L246" s="23">
        <f t="shared" si="212"/>
        <v>572</v>
      </c>
      <c r="M246" s="6"/>
      <c r="N246" s="27">
        <f>AV246+IF($F246="범선",IF($BE$1=TRUE,INDEX(Sheet2!$H$2:'Sheet2'!$H$45,MATCH(AV246,Sheet2!$G$2:'Sheet2'!$G$45,0),0)),IF($BF$1=TRUE,INDEX(Sheet2!$I$2:'Sheet2'!$I$45,MATCH(AV246,Sheet2!$G$2:'Sheet2'!$G$45,0)),IF($BG$1=TRUE,INDEX(Sheet2!$H$2:'Sheet2'!$H$45,MATCH(AV246,Sheet2!$G$2:'Sheet2'!$G$45,0)),0)))+IF($BC$1=TRUE,2,0)</f>
        <v>2</v>
      </c>
      <c r="O246" s="8">
        <f t="shared" si="213"/>
        <v>5</v>
      </c>
      <c r="P246" s="8">
        <f t="shared" si="214"/>
        <v>8</v>
      </c>
      <c r="Q246" s="26">
        <f t="shared" si="215"/>
        <v>11</v>
      </c>
      <c r="R246" s="8">
        <f>AW246+IF($F246="범선",IF($BE$1=TRUE,INDEX(Sheet2!$H$2:'Sheet2'!$H$45,MATCH(AW246,Sheet2!$G$2:'Sheet2'!$G$45,0),0)),IF($BF$1=TRUE,INDEX(Sheet2!$I$2:'Sheet2'!$I$45,MATCH(AW246,Sheet2!$G$2:'Sheet2'!$G$45,0)),IF($BG$1=TRUE,INDEX(Sheet2!$H$2:'Sheet2'!$H$45,MATCH(AW246,Sheet2!$G$2:'Sheet2'!$G$45,0)),0)))+IF($BC$1=TRUE,2,0)</f>
        <v>3</v>
      </c>
      <c r="S246" s="8">
        <f t="shared" si="216"/>
        <v>6.5</v>
      </c>
      <c r="T246" s="8">
        <f t="shared" si="217"/>
        <v>9.5</v>
      </c>
      <c r="U246" s="26">
        <f t="shared" si="218"/>
        <v>12.5</v>
      </c>
      <c r="V246" s="8">
        <f>AX246+IF($F246="범선",IF($BE$1=TRUE,INDEX(Sheet2!$H$2:'Sheet2'!$H$45,MATCH(AX246,Sheet2!$G$2:'Sheet2'!$G$45,0),0)),IF($BF$1=TRUE,INDEX(Sheet2!$I$2:'Sheet2'!$I$45,MATCH(AX246,Sheet2!$G$2:'Sheet2'!$G$45,0)),IF($BG$1=TRUE,INDEX(Sheet2!$H$2:'Sheet2'!$H$45,MATCH(AX246,Sheet2!$G$2:'Sheet2'!$G$45,0)),0)))+IF($BC$1=TRUE,2,0)</f>
        <v>7</v>
      </c>
      <c r="W246" s="8">
        <f t="shared" si="219"/>
        <v>10.5</v>
      </c>
      <c r="X246" s="8">
        <f t="shared" si="220"/>
        <v>13.5</v>
      </c>
      <c r="Y246" s="26">
        <f t="shared" si="221"/>
        <v>16.5</v>
      </c>
      <c r="Z246" s="8">
        <f>AY246+IF($F246="범선",IF($BE$1=TRUE,INDEX(Sheet2!$H$2:'Sheet2'!$H$45,MATCH(AY246,Sheet2!$G$2:'Sheet2'!$G$45,0),0)),IF($BF$1=TRUE,INDEX(Sheet2!$I$2:'Sheet2'!$I$45,MATCH(AY246,Sheet2!$G$2:'Sheet2'!$G$45,0)),IF($BG$1=TRUE,INDEX(Sheet2!$H$2:'Sheet2'!$H$45,MATCH(AY246,Sheet2!$G$2:'Sheet2'!$G$45,0)),0)))+IF($BC$1=TRUE,2,0)</f>
        <v>11</v>
      </c>
      <c r="AA246" s="8">
        <f t="shared" si="222"/>
        <v>14.5</v>
      </c>
      <c r="AB246" s="8">
        <f t="shared" si="223"/>
        <v>17.5</v>
      </c>
      <c r="AC246" s="26">
        <f t="shared" si="224"/>
        <v>20.5</v>
      </c>
      <c r="AD246" s="8">
        <f>AZ246+IF($F246="범선",IF($BE$1=TRUE,INDEX(Sheet2!$H$2:'Sheet2'!$H$45,MATCH(AZ246,Sheet2!$G$2:'Sheet2'!$G$45,0),0)),IF($BF$1=TRUE,INDEX(Sheet2!$I$2:'Sheet2'!$I$45,MATCH(AZ246,Sheet2!$G$2:'Sheet2'!$G$45,0)),IF($BG$1=TRUE,INDEX(Sheet2!$H$2:'Sheet2'!$H$45,MATCH(AZ246,Sheet2!$G$2:'Sheet2'!$G$45,0)),0)))+IF($BC$1=TRUE,2,0)</f>
        <v>14</v>
      </c>
      <c r="AE246" s="8">
        <f t="shared" si="225"/>
        <v>17.5</v>
      </c>
      <c r="AF246" s="8">
        <f t="shared" si="226"/>
        <v>20.5</v>
      </c>
      <c r="AG246" s="26">
        <f t="shared" si="227"/>
        <v>23.5</v>
      </c>
      <c r="AH246" s="8"/>
      <c r="AI246" s="6">
        <v>195</v>
      </c>
      <c r="AJ246" s="6">
        <v>265</v>
      </c>
      <c r="AK246" s="6">
        <v>9</v>
      </c>
      <c r="AL246" s="6">
        <v>10</v>
      </c>
      <c r="AM246" s="6">
        <v>38</v>
      </c>
      <c r="AN246" s="6">
        <v>72</v>
      </c>
      <c r="AO246" s="6">
        <v>40</v>
      </c>
      <c r="AP246" s="6">
        <v>64</v>
      </c>
      <c r="AQ246" s="6">
        <v>734</v>
      </c>
      <c r="AR246" s="6">
        <v>3</v>
      </c>
      <c r="AS246" s="6">
        <f t="shared" si="228"/>
        <v>870</v>
      </c>
      <c r="AT246" s="6">
        <f t="shared" si="229"/>
        <v>652</v>
      </c>
      <c r="AU246" s="6">
        <f t="shared" si="230"/>
        <v>1087</v>
      </c>
      <c r="AV246" s="6">
        <f t="shared" si="231"/>
        <v>0</v>
      </c>
      <c r="AW246" s="6">
        <f t="shared" si="232"/>
        <v>1</v>
      </c>
      <c r="AX246" s="6">
        <f t="shared" si="233"/>
        <v>5</v>
      </c>
      <c r="AY246" s="6">
        <f t="shared" si="234"/>
        <v>9</v>
      </c>
      <c r="AZ246" s="6">
        <f t="shared" si="235"/>
        <v>12</v>
      </c>
    </row>
    <row r="247" spans="1:52" hidden="1">
      <c r="A247" s="35">
        <v>261</v>
      </c>
      <c r="B247" s="7" t="s">
        <v>174</v>
      </c>
      <c r="C247" s="23" t="s">
        <v>172</v>
      </c>
      <c r="D247" s="8" t="s">
        <v>1</v>
      </c>
      <c r="E247" s="8" t="s">
        <v>0</v>
      </c>
      <c r="F247" s="9" t="s">
        <v>69</v>
      </c>
      <c r="G247" s="26" t="s">
        <v>10</v>
      </c>
      <c r="H247" s="6">
        <f>ROUNDDOWN(AI247*1.05,0)+INDEX(Sheet2!$B$2:'Sheet2'!$B$5,MATCH(G247,Sheet2!$A$2:'Sheet2'!$A$5,0),0)+34*AR247-ROUNDUP(IF($BA$1=TRUE,AT247,AU247)/10,0)</f>
        <v>424</v>
      </c>
      <c r="I247" s="6">
        <f>ROUNDDOWN(AJ247*1.05,0)+INDEX(Sheet2!$B$2:'Sheet2'!$B$5,MATCH(G247,Sheet2!$A$2:'Sheet2'!$A$5,0),0)+34*AR247-ROUNDUP(IF($BA$1=TRUE,AT247,AU247)/10,0)</f>
        <v>560</v>
      </c>
      <c r="J247" s="45">
        <f t="shared" si="211"/>
        <v>984</v>
      </c>
      <c r="K247" s="41">
        <f>AU247-ROUNDDOWN(AP247/2,0)-ROUNDDOWN(MAX(AO247*1.2,AN247*0.5),0)+INDEX(Sheet2!$C$2:'Sheet2'!$C$5,MATCH(G247,Sheet2!$A$2:'Sheet2'!$A$5,0),0)</f>
        <v>1157</v>
      </c>
      <c r="L247" s="23">
        <f t="shared" si="212"/>
        <v>643</v>
      </c>
      <c r="M247" s="6"/>
      <c r="N247" s="27">
        <f>AV247+IF($F247="범선",IF($BE$1=TRUE,INDEX(Sheet2!$H$2:'Sheet2'!$H$45,MATCH(AV247,Sheet2!$G$2:'Sheet2'!$G$45,0),0)),IF($BF$1=TRUE,INDEX(Sheet2!$I$2:'Sheet2'!$I$45,MATCH(AV247,Sheet2!$G$2:'Sheet2'!$G$45,0)),IF($BG$1=TRUE,INDEX(Sheet2!$H$2:'Sheet2'!$H$45,MATCH(AV247,Sheet2!$G$2:'Sheet2'!$G$45,0)),0)))+IF($BC$1=TRUE,2,0)</f>
        <v>-1</v>
      </c>
      <c r="O247" s="8">
        <f t="shared" si="213"/>
        <v>2</v>
      </c>
      <c r="P247" s="8">
        <f t="shared" si="214"/>
        <v>5</v>
      </c>
      <c r="Q247" s="26">
        <f t="shared" si="215"/>
        <v>8</v>
      </c>
      <c r="R247" s="8">
        <f>AW247+IF($F247="범선",IF($BE$1=TRUE,INDEX(Sheet2!$H$2:'Sheet2'!$H$45,MATCH(AW247,Sheet2!$G$2:'Sheet2'!$G$45,0),0)),IF($BF$1=TRUE,INDEX(Sheet2!$I$2:'Sheet2'!$I$45,MATCH(AW247,Sheet2!$G$2:'Sheet2'!$G$45,0)),IF($BG$1=TRUE,INDEX(Sheet2!$H$2:'Sheet2'!$H$45,MATCH(AW247,Sheet2!$G$2:'Sheet2'!$G$45,0)),0)))+IF($BC$1=TRUE,2,0)</f>
        <v>0</v>
      </c>
      <c r="S247" s="8">
        <f t="shared" si="216"/>
        <v>3.5</v>
      </c>
      <c r="T247" s="8">
        <f t="shared" si="217"/>
        <v>6.5</v>
      </c>
      <c r="U247" s="26">
        <f t="shared" si="218"/>
        <v>9.5</v>
      </c>
      <c r="V247" s="8">
        <f>AX247+IF($F247="범선",IF($BE$1=TRUE,INDEX(Sheet2!$H$2:'Sheet2'!$H$45,MATCH(AX247,Sheet2!$G$2:'Sheet2'!$G$45,0),0)),IF($BF$1=TRUE,INDEX(Sheet2!$I$2:'Sheet2'!$I$45,MATCH(AX247,Sheet2!$G$2:'Sheet2'!$G$45,0)),IF($BG$1=TRUE,INDEX(Sheet2!$H$2:'Sheet2'!$H$45,MATCH(AX247,Sheet2!$G$2:'Sheet2'!$G$45,0)),0)))+IF($BC$1=TRUE,2,0)</f>
        <v>4</v>
      </c>
      <c r="W247" s="8">
        <f t="shared" si="219"/>
        <v>7.5</v>
      </c>
      <c r="X247" s="8">
        <f t="shared" si="220"/>
        <v>10.5</v>
      </c>
      <c r="Y247" s="26">
        <f t="shared" si="221"/>
        <v>13.5</v>
      </c>
      <c r="Z247" s="8">
        <f>AY247+IF($F247="범선",IF($BE$1=TRUE,INDEX(Sheet2!$H$2:'Sheet2'!$H$45,MATCH(AY247,Sheet2!$G$2:'Sheet2'!$G$45,0),0)),IF($BF$1=TRUE,INDEX(Sheet2!$I$2:'Sheet2'!$I$45,MATCH(AY247,Sheet2!$G$2:'Sheet2'!$G$45,0)),IF($BG$1=TRUE,INDEX(Sheet2!$H$2:'Sheet2'!$H$45,MATCH(AY247,Sheet2!$G$2:'Sheet2'!$G$45,0)),0)))+IF($BC$1=TRUE,2,0)</f>
        <v>8</v>
      </c>
      <c r="AA247" s="8">
        <f t="shared" si="222"/>
        <v>11.5</v>
      </c>
      <c r="AB247" s="8">
        <f t="shared" si="223"/>
        <v>14.5</v>
      </c>
      <c r="AC247" s="26">
        <f t="shared" si="224"/>
        <v>17.5</v>
      </c>
      <c r="AD247" s="8">
        <f>AZ247+IF($F247="범선",IF($BE$1=TRUE,INDEX(Sheet2!$H$2:'Sheet2'!$H$45,MATCH(AZ247,Sheet2!$G$2:'Sheet2'!$G$45,0),0)),IF($BF$1=TRUE,INDEX(Sheet2!$I$2:'Sheet2'!$I$45,MATCH(AZ247,Sheet2!$G$2:'Sheet2'!$G$45,0)),IF($BG$1=TRUE,INDEX(Sheet2!$H$2:'Sheet2'!$H$45,MATCH(AZ247,Sheet2!$G$2:'Sheet2'!$G$45,0)),0)))+IF($BC$1=TRUE,2,0)</f>
        <v>11</v>
      </c>
      <c r="AE247" s="8">
        <f t="shared" si="225"/>
        <v>14.5</v>
      </c>
      <c r="AF247" s="8">
        <f t="shared" si="226"/>
        <v>17.5</v>
      </c>
      <c r="AG247" s="26">
        <f t="shared" si="227"/>
        <v>20.5</v>
      </c>
      <c r="AH247" s="8"/>
      <c r="AI247" s="6">
        <v>240</v>
      </c>
      <c r="AJ247" s="6">
        <v>370</v>
      </c>
      <c r="AK247" s="6">
        <v>8</v>
      </c>
      <c r="AL247" s="6">
        <v>10</v>
      </c>
      <c r="AM247" s="6">
        <v>23</v>
      </c>
      <c r="AN247" s="6">
        <v>65</v>
      </c>
      <c r="AO247" s="6">
        <v>32</v>
      </c>
      <c r="AP247" s="6">
        <v>24</v>
      </c>
      <c r="AQ247" s="6">
        <v>836</v>
      </c>
      <c r="AR247" s="6">
        <v>3</v>
      </c>
      <c r="AS247" s="6">
        <f t="shared" si="228"/>
        <v>925</v>
      </c>
      <c r="AT247" s="6">
        <f t="shared" si="229"/>
        <v>693</v>
      </c>
      <c r="AU247" s="6">
        <f t="shared" si="230"/>
        <v>1156</v>
      </c>
      <c r="AV247" s="6">
        <f t="shared" si="231"/>
        <v>-3</v>
      </c>
      <c r="AW247" s="6">
        <f t="shared" si="232"/>
        <v>-2</v>
      </c>
      <c r="AX247" s="6">
        <f t="shared" si="233"/>
        <v>2</v>
      </c>
      <c r="AY247" s="6">
        <f t="shared" si="234"/>
        <v>6</v>
      </c>
      <c r="AZ247" s="6">
        <f t="shared" si="235"/>
        <v>9</v>
      </c>
    </row>
    <row r="248" spans="1:52" hidden="1">
      <c r="A248" s="35">
        <v>262</v>
      </c>
      <c r="B248" s="7"/>
      <c r="C248" s="23" t="s">
        <v>172</v>
      </c>
      <c r="D248" s="8" t="s">
        <v>1</v>
      </c>
      <c r="E248" s="8" t="s">
        <v>117</v>
      </c>
      <c r="F248" s="9" t="s">
        <v>69</v>
      </c>
      <c r="G248" s="26" t="s">
        <v>10</v>
      </c>
      <c r="H248" s="6">
        <f>ROUNDDOWN(AI248*1.05,0)+INDEX(Sheet2!$B$2:'Sheet2'!$B$5,MATCH(G248,Sheet2!$A$2:'Sheet2'!$A$5,0),0)+34*AR248-ROUNDUP(IF($BA$1=TRUE,AT248,AU248)/10,0)</f>
        <v>413</v>
      </c>
      <c r="I248" s="6">
        <f>ROUNDDOWN(AJ248*1.05,0)+INDEX(Sheet2!$B$2:'Sheet2'!$B$5,MATCH(G248,Sheet2!$A$2:'Sheet2'!$A$5,0),0)+34*AR248-ROUNDUP(IF($BA$1=TRUE,AT248,AU248)/10,0)</f>
        <v>555</v>
      </c>
      <c r="J248" s="45">
        <f t="shared" si="211"/>
        <v>968</v>
      </c>
      <c r="K248" s="41">
        <f>AU248-ROUNDDOWN(AP248/2,0)-ROUNDDOWN(MAX(AO248*1.2,AN248*0.5),0)+INDEX(Sheet2!$C$2:'Sheet2'!$C$5,MATCH(G248,Sheet2!$A$2:'Sheet2'!$A$5,0),0)</f>
        <v>1157</v>
      </c>
      <c r="L248" s="23">
        <f t="shared" si="212"/>
        <v>643</v>
      </c>
      <c r="M248" s="6"/>
      <c r="N248" s="27">
        <f>AV248+IF($F248="범선",IF($BE$1=TRUE,INDEX(Sheet2!$H$2:'Sheet2'!$H$45,MATCH(AV248,Sheet2!$G$2:'Sheet2'!$G$45,0),0)),IF($BF$1=TRUE,INDEX(Sheet2!$I$2:'Sheet2'!$I$45,MATCH(AV248,Sheet2!$G$2:'Sheet2'!$G$45,0)),IF($BG$1=TRUE,INDEX(Sheet2!$H$2:'Sheet2'!$H$45,MATCH(AV248,Sheet2!$G$2:'Sheet2'!$G$45,0)),0)))+IF($BC$1=TRUE,2,0)</f>
        <v>-1</v>
      </c>
      <c r="O248" s="8">
        <f t="shared" si="213"/>
        <v>2</v>
      </c>
      <c r="P248" s="8">
        <f t="shared" si="214"/>
        <v>5</v>
      </c>
      <c r="Q248" s="26">
        <f t="shared" si="215"/>
        <v>8</v>
      </c>
      <c r="R248" s="8">
        <f>AW248+IF($F248="범선",IF($BE$1=TRUE,INDEX(Sheet2!$H$2:'Sheet2'!$H$45,MATCH(AW248,Sheet2!$G$2:'Sheet2'!$G$45,0),0)),IF($BF$1=TRUE,INDEX(Sheet2!$I$2:'Sheet2'!$I$45,MATCH(AW248,Sheet2!$G$2:'Sheet2'!$G$45,0)),IF($BG$1=TRUE,INDEX(Sheet2!$H$2:'Sheet2'!$H$45,MATCH(AW248,Sheet2!$G$2:'Sheet2'!$G$45,0)),0)))+IF($BC$1=TRUE,2,0)</f>
        <v>0</v>
      </c>
      <c r="S248" s="8">
        <f t="shared" si="216"/>
        <v>3.5</v>
      </c>
      <c r="T248" s="8">
        <f t="shared" si="217"/>
        <v>6.5</v>
      </c>
      <c r="U248" s="26">
        <f t="shared" si="218"/>
        <v>9.5</v>
      </c>
      <c r="V248" s="8">
        <f>AX248+IF($F248="범선",IF($BE$1=TRUE,INDEX(Sheet2!$H$2:'Sheet2'!$H$45,MATCH(AX248,Sheet2!$G$2:'Sheet2'!$G$45,0),0)),IF($BF$1=TRUE,INDEX(Sheet2!$I$2:'Sheet2'!$I$45,MATCH(AX248,Sheet2!$G$2:'Sheet2'!$G$45,0)),IF($BG$1=TRUE,INDEX(Sheet2!$H$2:'Sheet2'!$H$45,MATCH(AX248,Sheet2!$G$2:'Sheet2'!$G$45,0)),0)))+IF($BC$1=TRUE,2,0)</f>
        <v>4</v>
      </c>
      <c r="W248" s="8">
        <f t="shared" si="219"/>
        <v>7.5</v>
      </c>
      <c r="X248" s="8">
        <f t="shared" si="220"/>
        <v>10.5</v>
      </c>
      <c r="Y248" s="26">
        <f t="shared" si="221"/>
        <v>13.5</v>
      </c>
      <c r="Z248" s="8">
        <f>AY248+IF($F248="범선",IF($BE$1=TRUE,INDEX(Sheet2!$H$2:'Sheet2'!$H$45,MATCH(AY248,Sheet2!$G$2:'Sheet2'!$G$45,0),0)),IF($BF$1=TRUE,INDEX(Sheet2!$I$2:'Sheet2'!$I$45,MATCH(AY248,Sheet2!$G$2:'Sheet2'!$G$45,0)),IF($BG$1=TRUE,INDEX(Sheet2!$H$2:'Sheet2'!$H$45,MATCH(AY248,Sheet2!$G$2:'Sheet2'!$G$45,0)),0)))+IF($BC$1=TRUE,2,0)</f>
        <v>7</v>
      </c>
      <c r="AA248" s="8">
        <f t="shared" si="222"/>
        <v>10.5</v>
      </c>
      <c r="AB248" s="8">
        <f t="shared" si="223"/>
        <v>13.5</v>
      </c>
      <c r="AC248" s="26">
        <f t="shared" si="224"/>
        <v>16.5</v>
      </c>
      <c r="AD248" s="8">
        <f>AZ248+IF($F248="범선",IF($BE$1=TRUE,INDEX(Sheet2!$H$2:'Sheet2'!$H$45,MATCH(AZ248,Sheet2!$G$2:'Sheet2'!$G$45,0),0)),IF($BF$1=TRUE,INDEX(Sheet2!$I$2:'Sheet2'!$I$45,MATCH(AZ248,Sheet2!$G$2:'Sheet2'!$G$45,0)),IF($BG$1=TRUE,INDEX(Sheet2!$H$2:'Sheet2'!$H$45,MATCH(AZ248,Sheet2!$G$2:'Sheet2'!$G$45,0)),0)))+IF($BC$1=TRUE,2,0)</f>
        <v>11</v>
      </c>
      <c r="AE248" s="8">
        <f t="shared" si="225"/>
        <v>14.5</v>
      </c>
      <c r="AF248" s="8">
        <f t="shared" si="226"/>
        <v>17.5</v>
      </c>
      <c r="AG248" s="26">
        <f t="shared" si="227"/>
        <v>20.5</v>
      </c>
      <c r="AH248" s="8"/>
      <c r="AI248" s="6">
        <v>230</v>
      </c>
      <c r="AJ248" s="6">
        <v>365</v>
      </c>
      <c r="AK248" s="6">
        <v>8</v>
      </c>
      <c r="AL248" s="6">
        <v>10</v>
      </c>
      <c r="AM248" s="6">
        <v>21</v>
      </c>
      <c r="AN248" s="6">
        <v>65</v>
      </c>
      <c r="AO248" s="6">
        <v>32</v>
      </c>
      <c r="AP248" s="6">
        <v>24</v>
      </c>
      <c r="AQ248" s="6">
        <v>836</v>
      </c>
      <c r="AR248" s="6">
        <v>3</v>
      </c>
      <c r="AS248" s="6">
        <f t="shared" si="228"/>
        <v>925</v>
      </c>
      <c r="AT248" s="6">
        <f t="shared" si="229"/>
        <v>693</v>
      </c>
      <c r="AU248" s="6">
        <f t="shared" si="230"/>
        <v>1156</v>
      </c>
      <c r="AV248" s="6">
        <f t="shared" si="231"/>
        <v>-3</v>
      </c>
      <c r="AW248" s="6">
        <f t="shared" si="232"/>
        <v>-2</v>
      </c>
      <c r="AX248" s="6">
        <f t="shared" si="233"/>
        <v>2</v>
      </c>
      <c r="AY248" s="6">
        <f t="shared" si="234"/>
        <v>5</v>
      </c>
      <c r="AZ248" s="6">
        <f t="shared" si="235"/>
        <v>9</v>
      </c>
    </row>
    <row r="249" spans="1:52" hidden="1">
      <c r="A249" s="35">
        <v>263</v>
      </c>
      <c r="B249" s="7" t="s">
        <v>169</v>
      </c>
      <c r="C249" s="23" t="s">
        <v>172</v>
      </c>
      <c r="D249" s="8" t="s">
        <v>1</v>
      </c>
      <c r="E249" s="8" t="s">
        <v>70</v>
      </c>
      <c r="F249" s="9" t="s">
        <v>69</v>
      </c>
      <c r="G249" s="26" t="s">
        <v>10</v>
      </c>
      <c r="H249" s="6">
        <f>ROUNDDOWN(AI249*1.05,0)+INDEX(Sheet2!$B$2:'Sheet2'!$B$5,MATCH(G249,Sheet2!$A$2:'Sheet2'!$A$5,0),0)+34*AR249-ROUNDUP(IF($BA$1=TRUE,AT249,AU249)/10,0)</f>
        <v>408</v>
      </c>
      <c r="I249" s="6">
        <f>ROUNDDOWN(AJ249*1.05,0)+INDEX(Sheet2!$B$2:'Sheet2'!$B$5,MATCH(G249,Sheet2!$A$2:'Sheet2'!$A$5,0),0)+34*AR249-ROUNDUP(IF($BA$1=TRUE,AT249,AU249)/10,0)</f>
        <v>550</v>
      </c>
      <c r="J249" s="45">
        <f t="shared" si="211"/>
        <v>958</v>
      </c>
      <c r="K249" s="41">
        <f>AU249-ROUNDDOWN(AP249/2,0)-ROUNDDOWN(MAX(AO249*1.2,AN249*0.5),0)+INDEX(Sheet2!$C$2:'Sheet2'!$C$5,MATCH(G249,Sheet2!$A$2:'Sheet2'!$A$5,0),0)</f>
        <v>1251</v>
      </c>
      <c r="L249" s="23">
        <f t="shared" si="212"/>
        <v>700</v>
      </c>
      <c r="M249" s="6"/>
      <c r="N249" s="27">
        <f>AV249+IF($F249="범선",IF($BE$1=TRUE,INDEX(Sheet2!$H$2:'Sheet2'!$H$45,MATCH(AV249,Sheet2!$G$2:'Sheet2'!$G$45,0),0)),IF($BF$1=TRUE,INDEX(Sheet2!$I$2:'Sheet2'!$I$45,MATCH(AV249,Sheet2!$G$2:'Sheet2'!$G$45,0)),IF($BG$1=TRUE,INDEX(Sheet2!$H$2:'Sheet2'!$H$45,MATCH(AV249,Sheet2!$G$2:'Sheet2'!$G$45,0)),0)))+IF($BC$1=TRUE,2,0)</f>
        <v>-2</v>
      </c>
      <c r="O249" s="8">
        <f t="shared" si="213"/>
        <v>1</v>
      </c>
      <c r="P249" s="8">
        <f t="shared" si="214"/>
        <v>4</v>
      </c>
      <c r="Q249" s="26">
        <f t="shared" si="215"/>
        <v>7</v>
      </c>
      <c r="R249" s="8">
        <f>AW249+IF($F249="범선",IF($BE$1=TRUE,INDEX(Sheet2!$H$2:'Sheet2'!$H$45,MATCH(AW249,Sheet2!$G$2:'Sheet2'!$G$45,0),0)),IF($BF$1=TRUE,INDEX(Sheet2!$I$2:'Sheet2'!$I$45,MATCH(AW249,Sheet2!$G$2:'Sheet2'!$G$45,0)),IF($BG$1=TRUE,INDEX(Sheet2!$H$2:'Sheet2'!$H$45,MATCH(AW249,Sheet2!$G$2:'Sheet2'!$G$45,0)),0)))+IF($BC$1=TRUE,2,0)</f>
        <v>-1</v>
      </c>
      <c r="S249" s="8">
        <f t="shared" si="216"/>
        <v>2.5</v>
      </c>
      <c r="T249" s="8">
        <f t="shared" si="217"/>
        <v>5.5</v>
      </c>
      <c r="U249" s="26">
        <f t="shared" si="218"/>
        <v>8.5</v>
      </c>
      <c r="V249" s="8">
        <f>AX249+IF($F249="범선",IF($BE$1=TRUE,INDEX(Sheet2!$H$2:'Sheet2'!$H$45,MATCH(AX249,Sheet2!$G$2:'Sheet2'!$G$45,0),0)),IF($BF$1=TRUE,INDEX(Sheet2!$I$2:'Sheet2'!$I$45,MATCH(AX249,Sheet2!$G$2:'Sheet2'!$G$45,0)),IF($BG$1=TRUE,INDEX(Sheet2!$H$2:'Sheet2'!$H$45,MATCH(AX249,Sheet2!$G$2:'Sheet2'!$G$45,0)),0)))+IF($BC$1=TRUE,2,0)</f>
        <v>3</v>
      </c>
      <c r="W249" s="8">
        <f t="shared" si="219"/>
        <v>6.5</v>
      </c>
      <c r="X249" s="8">
        <f t="shared" si="220"/>
        <v>9.5</v>
      </c>
      <c r="Y249" s="26">
        <f t="shared" si="221"/>
        <v>12.5</v>
      </c>
      <c r="Z249" s="8">
        <f>AY249+IF($F249="범선",IF($BE$1=TRUE,INDEX(Sheet2!$H$2:'Sheet2'!$H$45,MATCH(AY249,Sheet2!$G$2:'Sheet2'!$G$45,0),0)),IF($BF$1=TRUE,INDEX(Sheet2!$I$2:'Sheet2'!$I$45,MATCH(AY249,Sheet2!$G$2:'Sheet2'!$G$45,0)),IF($BG$1=TRUE,INDEX(Sheet2!$H$2:'Sheet2'!$H$45,MATCH(AY249,Sheet2!$G$2:'Sheet2'!$G$45,0)),0)))+IF($BC$1=TRUE,2,0)</f>
        <v>6</v>
      </c>
      <c r="AA249" s="8">
        <f t="shared" si="222"/>
        <v>9.5</v>
      </c>
      <c r="AB249" s="8">
        <f t="shared" si="223"/>
        <v>12.5</v>
      </c>
      <c r="AC249" s="26">
        <f t="shared" si="224"/>
        <v>15.5</v>
      </c>
      <c r="AD249" s="8">
        <f>AZ249+IF($F249="범선",IF($BE$1=TRUE,INDEX(Sheet2!$H$2:'Sheet2'!$H$45,MATCH(AZ249,Sheet2!$G$2:'Sheet2'!$G$45,0),0)),IF($BF$1=TRUE,INDEX(Sheet2!$I$2:'Sheet2'!$I$45,MATCH(AZ249,Sheet2!$G$2:'Sheet2'!$G$45,0)),IF($BG$1=TRUE,INDEX(Sheet2!$H$2:'Sheet2'!$H$45,MATCH(AZ249,Sheet2!$G$2:'Sheet2'!$G$45,0)),0)))+IF($BC$1=TRUE,2,0)</f>
        <v>10</v>
      </c>
      <c r="AE249" s="8">
        <f t="shared" si="225"/>
        <v>13.5</v>
      </c>
      <c r="AF249" s="8">
        <f t="shared" si="226"/>
        <v>16.5</v>
      </c>
      <c r="AG249" s="26">
        <f t="shared" si="227"/>
        <v>19.5</v>
      </c>
      <c r="AH249" s="8"/>
      <c r="AI249" s="6">
        <v>230</v>
      </c>
      <c r="AJ249" s="6">
        <v>365</v>
      </c>
      <c r="AK249" s="6">
        <v>8</v>
      </c>
      <c r="AL249" s="6">
        <v>10</v>
      </c>
      <c r="AM249" s="6">
        <v>21</v>
      </c>
      <c r="AN249" s="6">
        <v>65</v>
      </c>
      <c r="AO249" s="6">
        <v>32</v>
      </c>
      <c r="AP249" s="6">
        <v>24</v>
      </c>
      <c r="AQ249" s="6">
        <v>911</v>
      </c>
      <c r="AR249" s="6">
        <v>3</v>
      </c>
      <c r="AS249" s="6">
        <f t="shared" si="228"/>
        <v>1000</v>
      </c>
      <c r="AT249" s="6">
        <f t="shared" si="229"/>
        <v>750</v>
      </c>
      <c r="AU249" s="6">
        <f t="shared" si="230"/>
        <v>1250</v>
      </c>
      <c r="AV249" s="6">
        <f t="shared" si="231"/>
        <v>-4</v>
      </c>
      <c r="AW249" s="6">
        <f t="shared" si="232"/>
        <v>-3</v>
      </c>
      <c r="AX249" s="6">
        <f t="shared" si="233"/>
        <v>1</v>
      </c>
      <c r="AY249" s="6">
        <f t="shared" si="234"/>
        <v>4</v>
      </c>
      <c r="AZ249" s="6">
        <f t="shared" si="235"/>
        <v>8</v>
      </c>
    </row>
    <row r="250" spans="1:52" hidden="1">
      <c r="A250" s="35">
        <v>264</v>
      </c>
      <c r="B250" s="7" t="s">
        <v>173</v>
      </c>
      <c r="C250" s="23" t="s">
        <v>172</v>
      </c>
      <c r="D250" s="8" t="s">
        <v>1</v>
      </c>
      <c r="E250" s="8" t="s">
        <v>79</v>
      </c>
      <c r="F250" s="8" t="s">
        <v>153</v>
      </c>
      <c r="G250" s="26" t="s">
        <v>10</v>
      </c>
      <c r="H250" s="6">
        <f>ROUNDDOWN(AI250*1.05,0)+INDEX(Sheet2!$B$2:'Sheet2'!$B$5,MATCH(G250,Sheet2!$A$2:'Sheet2'!$A$5,0),0)+34*AR250-ROUNDUP(IF($BA$1=TRUE,AT250,AU250)/10,0)</f>
        <v>404</v>
      </c>
      <c r="I250" s="6">
        <f>ROUNDDOWN(AJ250*1.05,0)+INDEX(Sheet2!$B$2:'Sheet2'!$B$5,MATCH(G250,Sheet2!$A$2:'Sheet2'!$A$5,0),0)+34*AR250-ROUNDUP(IF($BA$1=TRUE,AT250,AU250)/10,0)</f>
        <v>546</v>
      </c>
      <c r="J250" s="45">
        <f t="shared" si="211"/>
        <v>950</v>
      </c>
      <c r="K250" s="41">
        <f>AU250-ROUNDDOWN(AP250/2,0)-ROUNDDOWN(MAX(AO250*1.2,AN250*0.5),0)+INDEX(Sheet2!$C$2:'Sheet2'!$C$5,MATCH(G250,Sheet2!$A$2:'Sheet2'!$A$5,0),0)</f>
        <v>1317</v>
      </c>
      <c r="L250" s="23">
        <f t="shared" si="212"/>
        <v>741</v>
      </c>
      <c r="M250" s="6"/>
      <c r="N250" s="27">
        <f>AV250+IF($F250="범선",IF($BE$1=TRUE,INDEX(Sheet2!$H$2:'Sheet2'!$H$45,MATCH(AV250,Sheet2!$G$2:'Sheet2'!$G$45,0),0)),IF($BF$1=TRUE,INDEX(Sheet2!$I$2:'Sheet2'!$I$45,MATCH(AV250,Sheet2!$G$2:'Sheet2'!$G$45,0)),IF($BG$1=TRUE,INDEX(Sheet2!$H$2:'Sheet2'!$H$45,MATCH(AV250,Sheet2!$G$2:'Sheet2'!$G$45,0)),0)))+IF($BC$1=TRUE,2,0)</f>
        <v>-2</v>
      </c>
      <c r="O250" s="8">
        <f t="shared" si="213"/>
        <v>1</v>
      </c>
      <c r="P250" s="8">
        <f t="shared" si="214"/>
        <v>4</v>
      </c>
      <c r="Q250" s="26">
        <f t="shared" si="215"/>
        <v>7</v>
      </c>
      <c r="R250" s="8">
        <f>AW250+IF($F250="범선",IF($BE$1=TRUE,INDEX(Sheet2!$H$2:'Sheet2'!$H$45,MATCH(AW250,Sheet2!$G$2:'Sheet2'!$G$45,0),0)),IF($BF$1=TRUE,INDEX(Sheet2!$I$2:'Sheet2'!$I$45,MATCH(AW250,Sheet2!$G$2:'Sheet2'!$G$45,0)),IF($BG$1=TRUE,INDEX(Sheet2!$H$2:'Sheet2'!$H$45,MATCH(AW250,Sheet2!$G$2:'Sheet2'!$G$45,0)),0)))+IF($BC$1=TRUE,2,0)</f>
        <v>0</v>
      </c>
      <c r="S250" s="8">
        <f t="shared" si="216"/>
        <v>3.5</v>
      </c>
      <c r="T250" s="8">
        <f t="shared" si="217"/>
        <v>6.5</v>
      </c>
      <c r="U250" s="26">
        <f t="shared" si="218"/>
        <v>9.5</v>
      </c>
      <c r="V250" s="8">
        <f>AX250+IF($F250="범선",IF($BE$1=TRUE,INDEX(Sheet2!$H$2:'Sheet2'!$H$45,MATCH(AX250,Sheet2!$G$2:'Sheet2'!$G$45,0),0)),IF($BF$1=TRUE,INDEX(Sheet2!$I$2:'Sheet2'!$I$45,MATCH(AX250,Sheet2!$G$2:'Sheet2'!$G$45,0)),IF($BG$1=TRUE,INDEX(Sheet2!$H$2:'Sheet2'!$H$45,MATCH(AX250,Sheet2!$G$2:'Sheet2'!$G$45,0)),0)))+IF($BC$1=TRUE,2,0)</f>
        <v>3</v>
      </c>
      <c r="W250" s="8">
        <f t="shared" si="219"/>
        <v>6.5</v>
      </c>
      <c r="X250" s="8">
        <f t="shared" si="220"/>
        <v>9.5</v>
      </c>
      <c r="Y250" s="26">
        <f t="shared" si="221"/>
        <v>12.5</v>
      </c>
      <c r="Z250" s="8">
        <f>AY250+IF($F250="범선",IF($BE$1=TRUE,INDEX(Sheet2!$H$2:'Sheet2'!$H$45,MATCH(AY250,Sheet2!$G$2:'Sheet2'!$G$45,0),0)),IF($BF$1=TRUE,INDEX(Sheet2!$I$2:'Sheet2'!$I$45,MATCH(AY250,Sheet2!$G$2:'Sheet2'!$G$45,0)),IF($BG$1=TRUE,INDEX(Sheet2!$H$2:'Sheet2'!$H$45,MATCH(AY250,Sheet2!$G$2:'Sheet2'!$G$45,0)),0)))+IF($BC$1=TRUE,2,0)</f>
        <v>7</v>
      </c>
      <c r="AA250" s="8">
        <f t="shared" si="222"/>
        <v>10.5</v>
      </c>
      <c r="AB250" s="8">
        <f t="shared" si="223"/>
        <v>13.5</v>
      </c>
      <c r="AC250" s="26">
        <f t="shared" si="224"/>
        <v>16.5</v>
      </c>
      <c r="AD250" s="8">
        <f>AZ250+IF($F250="범선",IF($BE$1=TRUE,INDEX(Sheet2!$H$2:'Sheet2'!$H$45,MATCH(AZ250,Sheet2!$G$2:'Sheet2'!$G$45,0),0)),IF($BF$1=TRUE,INDEX(Sheet2!$I$2:'Sheet2'!$I$45,MATCH(AZ250,Sheet2!$G$2:'Sheet2'!$G$45,0)),IF($BG$1=TRUE,INDEX(Sheet2!$H$2:'Sheet2'!$H$45,MATCH(AZ250,Sheet2!$G$2:'Sheet2'!$G$45,0)),0)))+IF($BC$1=TRUE,2,0)</f>
        <v>10</v>
      </c>
      <c r="AE250" s="8">
        <f t="shared" si="225"/>
        <v>13.5</v>
      </c>
      <c r="AF250" s="8">
        <f t="shared" si="226"/>
        <v>16.5</v>
      </c>
      <c r="AG250" s="26">
        <f t="shared" si="227"/>
        <v>19.5</v>
      </c>
      <c r="AH250" s="8"/>
      <c r="AI250" s="6">
        <v>230</v>
      </c>
      <c r="AJ250" s="6">
        <v>365</v>
      </c>
      <c r="AK250" s="6">
        <v>8</v>
      </c>
      <c r="AL250" s="6">
        <v>10</v>
      </c>
      <c r="AM250" s="6">
        <v>24</v>
      </c>
      <c r="AN250" s="6">
        <v>65</v>
      </c>
      <c r="AO250" s="6">
        <v>29</v>
      </c>
      <c r="AP250" s="6">
        <v>24</v>
      </c>
      <c r="AQ250" s="6">
        <v>961</v>
      </c>
      <c r="AR250" s="6">
        <v>3</v>
      </c>
      <c r="AS250" s="6">
        <f t="shared" si="228"/>
        <v>1050</v>
      </c>
      <c r="AT250" s="6">
        <f t="shared" si="229"/>
        <v>787</v>
      </c>
      <c r="AU250" s="6">
        <f t="shared" si="230"/>
        <v>1312</v>
      </c>
      <c r="AV250" s="6">
        <f t="shared" si="231"/>
        <v>-4</v>
      </c>
      <c r="AW250" s="6">
        <f t="shared" si="232"/>
        <v>-2</v>
      </c>
      <c r="AX250" s="6">
        <f t="shared" si="233"/>
        <v>1</v>
      </c>
      <c r="AY250" s="6">
        <f t="shared" si="234"/>
        <v>5</v>
      </c>
      <c r="AZ250" s="6">
        <f t="shared" si="235"/>
        <v>8</v>
      </c>
    </row>
    <row r="251" spans="1:52" hidden="1">
      <c r="A251" s="35">
        <v>265</v>
      </c>
      <c r="B251" s="7" t="s">
        <v>83</v>
      </c>
      <c r="C251" s="23" t="s">
        <v>81</v>
      </c>
      <c r="D251" s="8" t="s">
        <v>1</v>
      </c>
      <c r="E251" s="8" t="s">
        <v>0</v>
      </c>
      <c r="F251" s="9" t="s">
        <v>69</v>
      </c>
      <c r="G251" s="26" t="s">
        <v>8</v>
      </c>
      <c r="H251" s="6">
        <f>ROUNDDOWN(AI251*1.05,0)+INDEX(Sheet2!$B$2:'Sheet2'!$B$5,MATCH(G251,Sheet2!$A$2:'Sheet2'!$A$5,0),0)+34*AR251-ROUNDUP(IF($BA$1=TRUE,AT251,AU251)/10,0)</f>
        <v>533</v>
      </c>
      <c r="I251" s="6">
        <f>ROUNDDOWN(AJ251*1.05,0)+INDEX(Sheet2!$B$2:'Sheet2'!$B$5,MATCH(G251,Sheet2!$A$2:'Sheet2'!$A$5,0),0)+34*AR251-ROUNDUP(IF($BA$1=TRUE,AT251,AU251)/10,0)</f>
        <v>633</v>
      </c>
      <c r="J251" s="45">
        <f t="shared" si="211"/>
        <v>1166</v>
      </c>
      <c r="K251" s="41">
        <f>AU251-ROUNDDOWN(AP251/2,0)-ROUNDDOWN(MAX(AO251*1.2,AN251*0.5),0)+INDEX(Sheet2!$C$2:'Sheet2'!$C$5,MATCH(G251,Sheet2!$A$2:'Sheet2'!$A$5,0),0)</f>
        <v>951</v>
      </c>
      <c r="L251" s="23">
        <f t="shared" si="212"/>
        <v>525</v>
      </c>
      <c r="M251" s="6"/>
      <c r="N251" s="27">
        <f>AV251+IF($F251="범선",IF($BE$1=TRUE,INDEX(Sheet2!$H$2:'Sheet2'!$H$45,MATCH(AV251,Sheet2!$G$2:'Sheet2'!$G$45,0),0)),IF($BF$1=TRUE,INDEX(Sheet2!$I$2:'Sheet2'!$I$45,MATCH(AV251,Sheet2!$G$2:'Sheet2'!$G$45,0)),IF($BG$1=TRUE,INDEX(Sheet2!$H$2:'Sheet2'!$H$45,MATCH(AV251,Sheet2!$G$2:'Sheet2'!$G$45,0)),0)))+IF($BC$1=TRUE,2,0)</f>
        <v>0</v>
      </c>
      <c r="O251" s="8">
        <f t="shared" si="213"/>
        <v>3</v>
      </c>
      <c r="P251" s="8">
        <f t="shared" si="214"/>
        <v>6</v>
      </c>
      <c r="Q251" s="26">
        <f t="shared" si="215"/>
        <v>9</v>
      </c>
      <c r="R251" s="8">
        <f>AW251+IF($F251="범선",IF($BE$1=TRUE,INDEX(Sheet2!$H$2:'Sheet2'!$H$45,MATCH(AW251,Sheet2!$G$2:'Sheet2'!$G$45,0),0)),IF($BF$1=TRUE,INDEX(Sheet2!$I$2:'Sheet2'!$I$45,MATCH(AW251,Sheet2!$G$2:'Sheet2'!$G$45,0)),IF($BG$1=TRUE,INDEX(Sheet2!$H$2:'Sheet2'!$H$45,MATCH(AW251,Sheet2!$G$2:'Sheet2'!$G$45,0)),0)))+IF($BC$1=TRUE,2,0)</f>
        <v>2</v>
      </c>
      <c r="S251" s="8">
        <f t="shared" si="216"/>
        <v>5.5</v>
      </c>
      <c r="T251" s="8">
        <f t="shared" si="217"/>
        <v>8.5</v>
      </c>
      <c r="U251" s="26">
        <f t="shared" si="218"/>
        <v>11.5</v>
      </c>
      <c r="V251" s="8">
        <f>AX251+IF($F251="범선",IF($BE$1=TRUE,INDEX(Sheet2!$H$2:'Sheet2'!$H$45,MATCH(AX251,Sheet2!$G$2:'Sheet2'!$G$45,0),0)),IF($BF$1=TRUE,INDEX(Sheet2!$I$2:'Sheet2'!$I$45,MATCH(AX251,Sheet2!$G$2:'Sheet2'!$G$45,0)),IF($BG$1=TRUE,INDEX(Sheet2!$H$2:'Sheet2'!$H$45,MATCH(AX251,Sheet2!$G$2:'Sheet2'!$G$45,0)),0)))+IF($BC$1=TRUE,2,0)</f>
        <v>5</v>
      </c>
      <c r="W251" s="8">
        <f t="shared" si="219"/>
        <v>8.5</v>
      </c>
      <c r="X251" s="8">
        <f t="shared" si="220"/>
        <v>11.5</v>
      </c>
      <c r="Y251" s="26">
        <f t="shared" si="221"/>
        <v>14.5</v>
      </c>
      <c r="Z251" s="8">
        <f>AY251+IF($F251="범선",IF($BE$1=TRUE,INDEX(Sheet2!$H$2:'Sheet2'!$H$45,MATCH(AY251,Sheet2!$G$2:'Sheet2'!$G$45,0),0)),IF($BF$1=TRUE,INDEX(Sheet2!$I$2:'Sheet2'!$I$45,MATCH(AY251,Sheet2!$G$2:'Sheet2'!$G$45,0)),IF($BG$1=TRUE,INDEX(Sheet2!$H$2:'Sheet2'!$H$45,MATCH(AY251,Sheet2!$G$2:'Sheet2'!$G$45,0)),0)))+IF($BC$1=TRUE,2,0)</f>
        <v>9</v>
      </c>
      <c r="AA251" s="8">
        <f t="shared" si="222"/>
        <v>12.5</v>
      </c>
      <c r="AB251" s="8">
        <f t="shared" si="223"/>
        <v>15.5</v>
      </c>
      <c r="AC251" s="26">
        <f t="shared" si="224"/>
        <v>18.5</v>
      </c>
      <c r="AD251" s="8">
        <f>AZ251+IF($F251="범선",IF($BE$1=TRUE,INDEX(Sheet2!$H$2:'Sheet2'!$H$45,MATCH(AZ251,Sheet2!$G$2:'Sheet2'!$G$45,0),0)),IF($BF$1=TRUE,INDEX(Sheet2!$I$2:'Sheet2'!$I$45,MATCH(AZ251,Sheet2!$G$2:'Sheet2'!$G$45,0)),IF($BG$1=TRUE,INDEX(Sheet2!$H$2:'Sheet2'!$H$45,MATCH(AZ251,Sheet2!$G$2:'Sheet2'!$G$45,0)),0)))+IF($BC$1=TRUE,2,0)</f>
        <v>12</v>
      </c>
      <c r="AE251" s="8">
        <f t="shared" si="225"/>
        <v>15.5</v>
      </c>
      <c r="AF251" s="8">
        <f t="shared" si="226"/>
        <v>18.5</v>
      </c>
      <c r="AG251" s="26">
        <f t="shared" si="227"/>
        <v>21.5</v>
      </c>
      <c r="AH251" s="8"/>
      <c r="AI251" s="6">
        <v>290</v>
      </c>
      <c r="AJ251" s="6">
        <v>385</v>
      </c>
      <c r="AK251" s="6">
        <v>9</v>
      </c>
      <c r="AL251" s="6">
        <v>11</v>
      </c>
      <c r="AM251" s="6">
        <v>24</v>
      </c>
      <c r="AN251" s="6">
        <v>66</v>
      </c>
      <c r="AO251" s="6">
        <v>28</v>
      </c>
      <c r="AP251" s="6">
        <v>16</v>
      </c>
      <c r="AQ251" s="6">
        <v>673</v>
      </c>
      <c r="AR251" s="6">
        <v>4</v>
      </c>
      <c r="AS251" s="6">
        <f t="shared" si="228"/>
        <v>755</v>
      </c>
      <c r="AT251" s="6">
        <f t="shared" si="229"/>
        <v>566</v>
      </c>
      <c r="AU251" s="6">
        <f t="shared" si="230"/>
        <v>943</v>
      </c>
      <c r="AV251" s="6">
        <f t="shared" si="231"/>
        <v>-2</v>
      </c>
      <c r="AW251" s="6">
        <f t="shared" si="232"/>
        <v>0</v>
      </c>
      <c r="AX251" s="6">
        <f t="shared" si="233"/>
        <v>3</v>
      </c>
      <c r="AY251" s="6">
        <f t="shared" si="234"/>
        <v>7</v>
      </c>
      <c r="AZ251" s="6">
        <f t="shared" si="235"/>
        <v>10</v>
      </c>
    </row>
    <row r="252" spans="1:52" hidden="1">
      <c r="A252" s="35">
        <v>266</v>
      </c>
      <c r="B252" s="7" t="s">
        <v>84</v>
      </c>
      <c r="C252" s="23" t="s">
        <v>81</v>
      </c>
      <c r="D252" s="8" t="s">
        <v>1</v>
      </c>
      <c r="E252" s="8" t="s">
        <v>0</v>
      </c>
      <c r="F252" s="9" t="s">
        <v>69</v>
      </c>
      <c r="G252" s="26" t="s">
        <v>8</v>
      </c>
      <c r="H252" s="6">
        <f>ROUNDDOWN(AI252*1.05,0)+INDEX(Sheet2!$B$2:'Sheet2'!$B$5,MATCH(G252,Sheet2!$A$2:'Sheet2'!$A$5,0),0)+34*AR252-ROUNDUP(IF($BA$1=TRUE,AT252,AU252)/10,0)</f>
        <v>509</v>
      </c>
      <c r="I252" s="6">
        <f>ROUNDDOWN(AJ252*1.05,0)+INDEX(Sheet2!$B$2:'Sheet2'!$B$5,MATCH(G252,Sheet2!$A$2:'Sheet2'!$A$5,0),0)+34*AR252-ROUNDUP(IF($BA$1=TRUE,AT252,AU252)/10,0)</f>
        <v>619</v>
      </c>
      <c r="J252" s="45">
        <f t="shared" si="211"/>
        <v>1128</v>
      </c>
      <c r="K252" s="41">
        <f>AU252-ROUNDDOWN(AP252/2,0)-ROUNDDOWN(MAX(AO252*1.2,AN252*0.5),0)+INDEX(Sheet2!$C$2:'Sheet2'!$C$5,MATCH(G252,Sheet2!$A$2:'Sheet2'!$A$5,0),0)</f>
        <v>995</v>
      </c>
      <c r="L252" s="23">
        <f t="shared" si="212"/>
        <v>551</v>
      </c>
      <c r="M252" s="6"/>
      <c r="N252" s="27">
        <f>AV252+IF($F252="범선",IF($BE$1=TRUE,INDEX(Sheet2!$H$2:'Sheet2'!$H$45,MATCH(AV252,Sheet2!$G$2:'Sheet2'!$G$45,0),0)),IF($BF$1=TRUE,INDEX(Sheet2!$I$2:'Sheet2'!$I$45,MATCH(AV252,Sheet2!$G$2:'Sheet2'!$G$45,0)),IF($BG$1=TRUE,INDEX(Sheet2!$H$2:'Sheet2'!$H$45,MATCH(AV252,Sheet2!$G$2:'Sheet2'!$G$45,0)),0)))+IF($BC$1=TRUE,2,0)</f>
        <v>0</v>
      </c>
      <c r="O252" s="8">
        <f t="shared" si="213"/>
        <v>3</v>
      </c>
      <c r="P252" s="8">
        <f t="shared" si="214"/>
        <v>6</v>
      </c>
      <c r="Q252" s="26">
        <f t="shared" si="215"/>
        <v>9</v>
      </c>
      <c r="R252" s="8">
        <f>AW252+IF($F252="범선",IF($BE$1=TRUE,INDEX(Sheet2!$H$2:'Sheet2'!$H$45,MATCH(AW252,Sheet2!$G$2:'Sheet2'!$G$45,0),0)),IF($BF$1=TRUE,INDEX(Sheet2!$I$2:'Sheet2'!$I$45,MATCH(AW252,Sheet2!$G$2:'Sheet2'!$G$45,0)),IF($BG$1=TRUE,INDEX(Sheet2!$H$2:'Sheet2'!$H$45,MATCH(AW252,Sheet2!$G$2:'Sheet2'!$G$45,0)),0)))+IF($BC$1=TRUE,2,0)</f>
        <v>1</v>
      </c>
      <c r="S252" s="8">
        <f t="shared" si="216"/>
        <v>4.5</v>
      </c>
      <c r="T252" s="8">
        <f t="shared" si="217"/>
        <v>7.5</v>
      </c>
      <c r="U252" s="26">
        <f t="shared" si="218"/>
        <v>10.5</v>
      </c>
      <c r="V252" s="8">
        <f>AX252+IF($F252="범선",IF($BE$1=TRUE,INDEX(Sheet2!$H$2:'Sheet2'!$H$45,MATCH(AX252,Sheet2!$G$2:'Sheet2'!$G$45,0),0)),IF($BF$1=TRUE,INDEX(Sheet2!$I$2:'Sheet2'!$I$45,MATCH(AX252,Sheet2!$G$2:'Sheet2'!$G$45,0)),IF($BG$1=TRUE,INDEX(Sheet2!$H$2:'Sheet2'!$H$45,MATCH(AX252,Sheet2!$G$2:'Sheet2'!$G$45,0)),0)))+IF($BC$1=TRUE,2,0)</f>
        <v>5</v>
      </c>
      <c r="W252" s="8">
        <f t="shared" si="219"/>
        <v>8.5</v>
      </c>
      <c r="X252" s="8">
        <f t="shared" si="220"/>
        <v>11.5</v>
      </c>
      <c r="Y252" s="26">
        <f t="shared" si="221"/>
        <v>14.5</v>
      </c>
      <c r="Z252" s="8">
        <f>AY252+IF($F252="범선",IF($BE$1=TRUE,INDEX(Sheet2!$H$2:'Sheet2'!$H$45,MATCH(AY252,Sheet2!$G$2:'Sheet2'!$G$45,0),0)),IF($BF$1=TRUE,INDEX(Sheet2!$I$2:'Sheet2'!$I$45,MATCH(AY252,Sheet2!$G$2:'Sheet2'!$G$45,0)),IF($BG$1=TRUE,INDEX(Sheet2!$H$2:'Sheet2'!$H$45,MATCH(AY252,Sheet2!$G$2:'Sheet2'!$G$45,0)),0)))+IF($BC$1=TRUE,2,0)</f>
        <v>8</v>
      </c>
      <c r="AA252" s="8">
        <f t="shared" si="222"/>
        <v>11.5</v>
      </c>
      <c r="AB252" s="8">
        <f t="shared" si="223"/>
        <v>14.5</v>
      </c>
      <c r="AC252" s="26">
        <f t="shared" si="224"/>
        <v>17.5</v>
      </c>
      <c r="AD252" s="8">
        <f>AZ252+IF($F252="범선",IF($BE$1=TRUE,INDEX(Sheet2!$H$2:'Sheet2'!$H$45,MATCH(AZ252,Sheet2!$G$2:'Sheet2'!$G$45,0),0)),IF($BF$1=TRUE,INDEX(Sheet2!$I$2:'Sheet2'!$I$45,MATCH(AZ252,Sheet2!$G$2:'Sheet2'!$G$45,0)),IF($BG$1=TRUE,INDEX(Sheet2!$H$2:'Sheet2'!$H$45,MATCH(AZ252,Sheet2!$G$2:'Sheet2'!$G$45,0)),0)))+IF($BC$1=TRUE,2,0)</f>
        <v>12</v>
      </c>
      <c r="AE252" s="8">
        <f t="shared" si="225"/>
        <v>15.5</v>
      </c>
      <c r="AF252" s="8">
        <f t="shared" si="226"/>
        <v>18.5</v>
      </c>
      <c r="AG252" s="26">
        <f t="shared" si="227"/>
        <v>21.5</v>
      </c>
      <c r="AH252" s="8"/>
      <c r="AI252" s="6">
        <v>270</v>
      </c>
      <c r="AJ252" s="6">
        <v>375</v>
      </c>
      <c r="AK252" s="6">
        <v>8</v>
      </c>
      <c r="AL252" s="6">
        <v>10</v>
      </c>
      <c r="AM252" s="6">
        <v>22</v>
      </c>
      <c r="AN252" s="6">
        <v>66</v>
      </c>
      <c r="AO252" s="6">
        <v>28</v>
      </c>
      <c r="AP252" s="6">
        <v>16</v>
      </c>
      <c r="AQ252" s="6">
        <v>708</v>
      </c>
      <c r="AR252" s="6">
        <v>4</v>
      </c>
      <c r="AS252" s="6">
        <f t="shared" si="228"/>
        <v>790</v>
      </c>
      <c r="AT252" s="6">
        <f t="shared" si="229"/>
        <v>592</v>
      </c>
      <c r="AU252" s="6">
        <f t="shared" si="230"/>
        <v>987</v>
      </c>
      <c r="AV252" s="6">
        <f t="shared" si="231"/>
        <v>-2</v>
      </c>
      <c r="AW252" s="6">
        <f t="shared" si="232"/>
        <v>-1</v>
      </c>
      <c r="AX252" s="6">
        <f t="shared" si="233"/>
        <v>3</v>
      </c>
      <c r="AY252" s="6">
        <f t="shared" si="234"/>
        <v>6</v>
      </c>
      <c r="AZ252" s="6">
        <f t="shared" si="235"/>
        <v>10</v>
      </c>
    </row>
    <row r="253" spans="1:52" hidden="1">
      <c r="A253" s="35">
        <v>267</v>
      </c>
      <c r="B253" s="7" t="s">
        <v>82</v>
      </c>
      <c r="C253" s="23" t="s">
        <v>81</v>
      </c>
      <c r="D253" s="8" t="s">
        <v>43</v>
      </c>
      <c r="E253" s="8" t="s">
        <v>337</v>
      </c>
      <c r="F253" s="9" t="s">
        <v>69</v>
      </c>
      <c r="G253" s="26" t="s">
        <v>8</v>
      </c>
      <c r="H253" s="6">
        <f>ROUNDDOWN(AI253*1.05,0)+INDEX(Sheet2!$B$2:'Sheet2'!$B$5,MATCH(G253,Sheet2!$A$2:'Sheet2'!$A$5,0),0)+34*AR253-ROUNDUP(IF($BA$1=TRUE,AT253,AU253)/10,0)</f>
        <v>495</v>
      </c>
      <c r="I253" s="6">
        <f>ROUNDDOWN(AJ253*1.05,0)+INDEX(Sheet2!$B$2:'Sheet2'!$B$5,MATCH(G253,Sheet2!$A$2:'Sheet2'!$A$5,0),0)+34*AR253-ROUNDUP(IF($BA$1=TRUE,AT253,AU253)/10,0)</f>
        <v>616</v>
      </c>
      <c r="J253" s="45">
        <f t="shared" si="211"/>
        <v>1111</v>
      </c>
      <c r="K253" s="41">
        <f>AU253-ROUNDDOWN(AP253/2,0)-ROUNDDOWN(MAX(AO253*1.2,AN253*0.5),0)+INDEX(Sheet2!$C$2:'Sheet2'!$C$5,MATCH(G253,Sheet2!$A$2:'Sheet2'!$A$5,0),0)</f>
        <v>885</v>
      </c>
      <c r="L253" s="23">
        <f t="shared" si="212"/>
        <v>486</v>
      </c>
      <c r="M253" s="6"/>
      <c r="N253" s="27">
        <f>AV253+IF($F253="범선",IF($BE$1=TRUE,INDEX(Sheet2!$H$2:'Sheet2'!$H$45,MATCH(AV253,Sheet2!$G$2:'Sheet2'!$G$45,0),0)),IF($BF$1=TRUE,INDEX(Sheet2!$I$2:'Sheet2'!$I$45,MATCH(AV253,Sheet2!$G$2:'Sheet2'!$G$45,0)),IF($BG$1=TRUE,INDEX(Sheet2!$H$2:'Sheet2'!$H$45,MATCH(AV253,Sheet2!$G$2:'Sheet2'!$G$45,0)),0)))+IF($BC$1=TRUE,2,0)</f>
        <v>0</v>
      </c>
      <c r="O253" s="8">
        <f t="shared" si="213"/>
        <v>3</v>
      </c>
      <c r="P253" s="8">
        <f t="shared" si="214"/>
        <v>6</v>
      </c>
      <c r="Q253" s="26">
        <f t="shared" si="215"/>
        <v>9</v>
      </c>
      <c r="R253" s="8">
        <f>AW253+IF($F253="범선",IF($BE$1=TRUE,INDEX(Sheet2!$H$2:'Sheet2'!$H$45,MATCH(AW253,Sheet2!$G$2:'Sheet2'!$G$45,0),0)),IF($BF$1=TRUE,INDEX(Sheet2!$I$2:'Sheet2'!$I$45,MATCH(AW253,Sheet2!$G$2:'Sheet2'!$G$45,0)),IF($BG$1=TRUE,INDEX(Sheet2!$H$2:'Sheet2'!$H$45,MATCH(AW253,Sheet2!$G$2:'Sheet2'!$G$45,0)),0)))+IF($BC$1=TRUE,2,0)</f>
        <v>1</v>
      </c>
      <c r="S253" s="8">
        <f t="shared" si="216"/>
        <v>4.5</v>
      </c>
      <c r="T253" s="8">
        <f t="shared" si="217"/>
        <v>7.5</v>
      </c>
      <c r="U253" s="26">
        <f t="shared" si="218"/>
        <v>10.5</v>
      </c>
      <c r="V253" s="8">
        <f>AX253+IF($F253="범선",IF($BE$1=TRUE,INDEX(Sheet2!$H$2:'Sheet2'!$H$45,MATCH(AX253,Sheet2!$G$2:'Sheet2'!$G$45,0),0)),IF($BF$1=TRUE,INDEX(Sheet2!$I$2:'Sheet2'!$I$45,MATCH(AX253,Sheet2!$G$2:'Sheet2'!$G$45,0)),IF($BG$1=TRUE,INDEX(Sheet2!$H$2:'Sheet2'!$H$45,MATCH(AX253,Sheet2!$G$2:'Sheet2'!$G$45,0)),0)))+IF($BC$1=TRUE,2,0)</f>
        <v>5</v>
      </c>
      <c r="W253" s="8">
        <f t="shared" si="219"/>
        <v>8.5</v>
      </c>
      <c r="X253" s="8">
        <f t="shared" si="220"/>
        <v>11.5</v>
      </c>
      <c r="Y253" s="26">
        <f t="shared" si="221"/>
        <v>14.5</v>
      </c>
      <c r="Z253" s="8">
        <f>AY253+IF($F253="범선",IF($BE$1=TRUE,INDEX(Sheet2!$H$2:'Sheet2'!$H$45,MATCH(AY253,Sheet2!$G$2:'Sheet2'!$G$45,0),0)),IF($BF$1=TRUE,INDEX(Sheet2!$I$2:'Sheet2'!$I$45,MATCH(AY253,Sheet2!$G$2:'Sheet2'!$G$45,0)),IF($BG$1=TRUE,INDEX(Sheet2!$H$2:'Sheet2'!$H$45,MATCH(AY253,Sheet2!$G$2:'Sheet2'!$G$45,0)),0)))+IF($BC$1=TRUE,2,0)</f>
        <v>8</v>
      </c>
      <c r="AA253" s="8">
        <f t="shared" si="222"/>
        <v>11.5</v>
      </c>
      <c r="AB253" s="8">
        <f t="shared" si="223"/>
        <v>14.5</v>
      </c>
      <c r="AC253" s="26">
        <f t="shared" si="224"/>
        <v>17.5</v>
      </c>
      <c r="AD253" s="8">
        <f>AZ253+IF($F253="범선",IF($BE$1=TRUE,INDEX(Sheet2!$H$2:'Sheet2'!$H$45,MATCH(AZ253,Sheet2!$G$2:'Sheet2'!$G$45,0),0)),IF($BF$1=TRUE,INDEX(Sheet2!$I$2:'Sheet2'!$I$45,MATCH(AZ253,Sheet2!$G$2:'Sheet2'!$G$45,0)),IF($BG$1=TRUE,INDEX(Sheet2!$H$2:'Sheet2'!$H$45,MATCH(AZ253,Sheet2!$G$2:'Sheet2'!$G$45,0)),0)))+IF($BC$1=TRUE,2,0)</f>
        <v>12</v>
      </c>
      <c r="AE253" s="8">
        <f t="shared" si="225"/>
        <v>15.5</v>
      </c>
      <c r="AF253" s="8">
        <f t="shared" si="226"/>
        <v>18.5</v>
      </c>
      <c r="AG253" s="26">
        <f t="shared" si="227"/>
        <v>21.5</v>
      </c>
      <c r="AH253" s="8"/>
      <c r="AI253" s="6">
        <v>250</v>
      </c>
      <c r="AJ253" s="6">
        <v>365</v>
      </c>
      <c r="AK253" s="6">
        <v>13</v>
      </c>
      <c r="AL253" s="6">
        <v>12</v>
      </c>
      <c r="AM253" s="6">
        <v>22</v>
      </c>
      <c r="AN253" s="6">
        <v>60</v>
      </c>
      <c r="AO253" s="6">
        <v>26</v>
      </c>
      <c r="AP253" s="6">
        <v>16</v>
      </c>
      <c r="AQ253" s="6">
        <v>624</v>
      </c>
      <c r="AR253" s="6">
        <v>4</v>
      </c>
      <c r="AS253" s="6">
        <f t="shared" si="228"/>
        <v>700</v>
      </c>
      <c r="AT253" s="6">
        <f t="shared" si="229"/>
        <v>525</v>
      </c>
      <c r="AU253" s="6">
        <f t="shared" si="230"/>
        <v>875</v>
      </c>
      <c r="AV253" s="6">
        <f t="shared" si="231"/>
        <v>-2</v>
      </c>
      <c r="AW253" s="6">
        <f t="shared" si="232"/>
        <v>-1</v>
      </c>
      <c r="AX253" s="6">
        <f t="shared" si="233"/>
        <v>3</v>
      </c>
      <c r="AY253" s="6">
        <f t="shared" si="234"/>
        <v>6</v>
      </c>
      <c r="AZ253" s="6">
        <f t="shared" si="235"/>
        <v>10</v>
      </c>
    </row>
    <row r="254" spans="1:52" hidden="1">
      <c r="A254" s="35">
        <v>268</v>
      </c>
      <c r="B254" s="7" t="s">
        <v>86</v>
      </c>
      <c r="C254" s="23" t="s">
        <v>81</v>
      </c>
      <c r="D254" s="8" t="s">
        <v>43</v>
      </c>
      <c r="E254" s="8" t="s">
        <v>0</v>
      </c>
      <c r="F254" s="9" t="s">
        <v>69</v>
      </c>
      <c r="G254" s="26" t="s">
        <v>8</v>
      </c>
      <c r="H254" s="6">
        <f>ROUNDDOWN(AI254*1.05,0)+INDEX(Sheet2!$B$2:'Sheet2'!$B$5,MATCH(G254,Sheet2!$A$2:'Sheet2'!$A$5,0),0)+34*AR254-ROUNDUP(IF($BA$1=TRUE,AT254,AU254)/10,0)</f>
        <v>478</v>
      </c>
      <c r="I254" s="6">
        <f>ROUNDDOWN(AJ254*1.05,0)+INDEX(Sheet2!$B$2:'Sheet2'!$B$5,MATCH(G254,Sheet2!$A$2:'Sheet2'!$A$5,0),0)+34*AR254-ROUNDUP(IF($BA$1=TRUE,AT254,AU254)/10,0)</f>
        <v>598</v>
      </c>
      <c r="J254" s="45">
        <f t="shared" si="211"/>
        <v>1076</v>
      </c>
      <c r="K254" s="41">
        <f>AU254-ROUNDDOWN(AP254/2,0)-ROUNDDOWN(MAX(AO254*1.2,AN254*0.5),0)+INDEX(Sheet2!$C$2:'Sheet2'!$C$5,MATCH(G254,Sheet2!$A$2:'Sheet2'!$A$5,0),0)</f>
        <v>990</v>
      </c>
      <c r="L254" s="23">
        <f t="shared" si="212"/>
        <v>546</v>
      </c>
      <c r="M254" s="6"/>
      <c r="N254" s="27">
        <f>AV254+IF($F254="범선",IF($BE$1=TRUE,INDEX(Sheet2!$H$2:'Sheet2'!$H$45,MATCH(AV254,Sheet2!$G$2:'Sheet2'!$G$45,0),0)),IF($BF$1=TRUE,INDEX(Sheet2!$I$2:'Sheet2'!$I$45,MATCH(AV254,Sheet2!$G$2:'Sheet2'!$G$45,0)),IF($BG$1=TRUE,INDEX(Sheet2!$H$2:'Sheet2'!$H$45,MATCH(AV254,Sheet2!$G$2:'Sheet2'!$G$45,0)),0)))+IF($BC$1=TRUE,2,0)</f>
        <v>0</v>
      </c>
      <c r="O254" s="8">
        <f t="shared" si="213"/>
        <v>3</v>
      </c>
      <c r="P254" s="8">
        <f t="shared" si="214"/>
        <v>6</v>
      </c>
      <c r="Q254" s="26">
        <f t="shared" si="215"/>
        <v>9</v>
      </c>
      <c r="R254" s="8">
        <f>AW254+IF($F254="범선",IF($BE$1=TRUE,INDEX(Sheet2!$H$2:'Sheet2'!$H$45,MATCH(AW254,Sheet2!$G$2:'Sheet2'!$G$45,0),0)),IF($BF$1=TRUE,INDEX(Sheet2!$I$2:'Sheet2'!$I$45,MATCH(AW254,Sheet2!$G$2:'Sheet2'!$G$45,0)),IF($BG$1=TRUE,INDEX(Sheet2!$H$2:'Sheet2'!$H$45,MATCH(AW254,Sheet2!$G$2:'Sheet2'!$G$45,0)),0)))+IF($BC$1=TRUE,2,0)</f>
        <v>1</v>
      </c>
      <c r="S254" s="8">
        <f t="shared" si="216"/>
        <v>4.5</v>
      </c>
      <c r="T254" s="8">
        <f t="shared" si="217"/>
        <v>7.5</v>
      </c>
      <c r="U254" s="26">
        <f t="shared" si="218"/>
        <v>10.5</v>
      </c>
      <c r="V254" s="8">
        <f>AX254+IF($F254="범선",IF($BE$1=TRUE,INDEX(Sheet2!$H$2:'Sheet2'!$H$45,MATCH(AX254,Sheet2!$G$2:'Sheet2'!$G$45,0),0)),IF($BF$1=TRUE,INDEX(Sheet2!$I$2:'Sheet2'!$I$45,MATCH(AX254,Sheet2!$G$2:'Sheet2'!$G$45,0)),IF($BG$1=TRUE,INDEX(Sheet2!$H$2:'Sheet2'!$H$45,MATCH(AX254,Sheet2!$G$2:'Sheet2'!$G$45,0)),0)))+IF($BC$1=TRUE,2,0)</f>
        <v>5</v>
      </c>
      <c r="W254" s="8">
        <f t="shared" si="219"/>
        <v>8.5</v>
      </c>
      <c r="X254" s="8">
        <f t="shared" si="220"/>
        <v>11.5</v>
      </c>
      <c r="Y254" s="26">
        <f t="shared" si="221"/>
        <v>14.5</v>
      </c>
      <c r="Z254" s="8">
        <f>AY254+IF($F254="범선",IF($BE$1=TRUE,INDEX(Sheet2!$H$2:'Sheet2'!$H$45,MATCH(AY254,Sheet2!$G$2:'Sheet2'!$G$45,0),0)),IF($BF$1=TRUE,INDEX(Sheet2!$I$2:'Sheet2'!$I$45,MATCH(AY254,Sheet2!$G$2:'Sheet2'!$G$45,0)),IF($BG$1=TRUE,INDEX(Sheet2!$H$2:'Sheet2'!$H$45,MATCH(AY254,Sheet2!$G$2:'Sheet2'!$G$45,0)),0)))+IF($BC$1=TRUE,2,0)</f>
        <v>8</v>
      </c>
      <c r="AA254" s="8">
        <f t="shared" si="222"/>
        <v>11.5</v>
      </c>
      <c r="AB254" s="8">
        <f t="shared" si="223"/>
        <v>14.5</v>
      </c>
      <c r="AC254" s="26">
        <f t="shared" si="224"/>
        <v>17.5</v>
      </c>
      <c r="AD254" s="8">
        <f>AZ254+IF($F254="범선",IF($BE$1=TRUE,INDEX(Sheet2!$H$2:'Sheet2'!$H$45,MATCH(AZ254,Sheet2!$G$2:'Sheet2'!$G$45,0),0)),IF($BF$1=TRUE,INDEX(Sheet2!$I$2:'Sheet2'!$I$45,MATCH(AZ254,Sheet2!$G$2:'Sheet2'!$G$45,0)),IF($BG$1=TRUE,INDEX(Sheet2!$H$2:'Sheet2'!$H$45,MATCH(AZ254,Sheet2!$G$2:'Sheet2'!$G$45,0)),0)))+IF($BC$1=TRUE,2,0)</f>
        <v>12</v>
      </c>
      <c r="AE254" s="8">
        <f t="shared" si="225"/>
        <v>15.5</v>
      </c>
      <c r="AF254" s="8">
        <f t="shared" si="226"/>
        <v>18.5</v>
      </c>
      <c r="AG254" s="26">
        <f t="shared" si="227"/>
        <v>21.5</v>
      </c>
      <c r="AH254" s="8"/>
      <c r="AI254" s="6">
        <v>240</v>
      </c>
      <c r="AJ254" s="6">
        <v>355</v>
      </c>
      <c r="AK254" s="6">
        <v>8</v>
      </c>
      <c r="AL254" s="6">
        <v>10</v>
      </c>
      <c r="AM254" s="6">
        <v>22</v>
      </c>
      <c r="AN254" s="6">
        <v>66</v>
      </c>
      <c r="AO254" s="6">
        <v>32</v>
      </c>
      <c r="AP254" s="6">
        <v>16</v>
      </c>
      <c r="AQ254" s="6">
        <v>708</v>
      </c>
      <c r="AR254" s="6">
        <v>4</v>
      </c>
      <c r="AS254" s="6">
        <f t="shared" si="228"/>
        <v>790</v>
      </c>
      <c r="AT254" s="6">
        <f t="shared" si="229"/>
        <v>592</v>
      </c>
      <c r="AU254" s="6">
        <f t="shared" si="230"/>
        <v>987</v>
      </c>
      <c r="AV254" s="6">
        <f t="shared" si="231"/>
        <v>-2</v>
      </c>
      <c r="AW254" s="6">
        <f t="shared" si="232"/>
        <v>-1</v>
      </c>
      <c r="AX254" s="6">
        <f t="shared" si="233"/>
        <v>3</v>
      </c>
      <c r="AY254" s="6">
        <f t="shared" si="234"/>
        <v>6</v>
      </c>
      <c r="AZ254" s="6">
        <f t="shared" si="235"/>
        <v>10</v>
      </c>
    </row>
    <row r="255" spans="1:52" hidden="1">
      <c r="A255" s="35">
        <v>269</v>
      </c>
      <c r="B255" s="7"/>
      <c r="C255" s="23" t="s">
        <v>81</v>
      </c>
      <c r="D255" s="8" t="s">
        <v>43</v>
      </c>
      <c r="E255" s="8" t="s">
        <v>71</v>
      </c>
      <c r="F255" s="9" t="s">
        <v>69</v>
      </c>
      <c r="G255" s="26" t="s">
        <v>10</v>
      </c>
      <c r="H255" s="6">
        <f>ROUNDDOWN(AI255*1.05,0)+INDEX(Sheet2!$B$2:'Sheet2'!$B$5,MATCH(G255,Sheet2!$A$2:'Sheet2'!$A$5,0),0)+34*AR255-ROUNDUP(IF($BA$1=TRUE,AT255,AU255)/10,0)</f>
        <v>449</v>
      </c>
      <c r="I255" s="6">
        <f>ROUNDDOWN(AJ255*1.05,0)+INDEX(Sheet2!$B$2:'Sheet2'!$B$5,MATCH(G255,Sheet2!$A$2:'Sheet2'!$A$5,0),0)+34*AR255-ROUNDUP(IF($BA$1=TRUE,AT255,AU255)/10,0)</f>
        <v>570</v>
      </c>
      <c r="J255" s="45">
        <f t="shared" si="211"/>
        <v>1019</v>
      </c>
      <c r="K255" s="41">
        <f>AU255-ROUNDDOWN(AP255/2,0)-ROUNDDOWN(MAX(AO255*1.2,AN255*0.5),0)+INDEX(Sheet2!$C$2:'Sheet2'!$C$5,MATCH(G255,Sheet2!$A$2:'Sheet2'!$A$5,0),0)</f>
        <v>1128</v>
      </c>
      <c r="L255" s="23">
        <f t="shared" si="212"/>
        <v>627</v>
      </c>
      <c r="M255" s="6"/>
      <c r="N255" s="27">
        <f>AV255+IF($F255="범선",IF($BE$1=TRUE,INDEX(Sheet2!$H$2:'Sheet2'!$H$45,MATCH(AV255,Sheet2!$G$2:'Sheet2'!$G$45,0),0)),IF($BF$1=TRUE,INDEX(Sheet2!$I$2:'Sheet2'!$I$45,MATCH(AV255,Sheet2!$G$2:'Sheet2'!$G$45,0)),IF($BG$1=TRUE,INDEX(Sheet2!$H$2:'Sheet2'!$H$45,MATCH(AV255,Sheet2!$G$2:'Sheet2'!$G$45,0)),0)))+IF($BC$1=TRUE,2,0)</f>
        <v>-2</v>
      </c>
      <c r="O255" s="8">
        <f t="shared" si="213"/>
        <v>1</v>
      </c>
      <c r="P255" s="8">
        <f t="shared" si="214"/>
        <v>4</v>
      </c>
      <c r="Q255" s="26">
        <f t="shared" si="215"/>
        <v>7</v>
      </c>
      <c r="R255" s="8">
        <f>AW255+IF($F255="범선",IF($BE$1=TRUE,INDEX(Sheet2!$H$2:'Sheet2'!$H$45,MATCH(AW255,Sheet2!$G$2:'Sheet2'!$G$45,0),0)),IF($BF$1=TRUE,INDEX(Sheet2!$I$2:'Sheet2'!$I$45,MATCH(AW255,Sheet2!$G$2:'Sheet2'!$G$45,0)),IF($BG$1=TRUE,INDEX(Sheet2!$H$2:'Sheet2'!$H$45,MATCH(AW255,Sheet2!$G$2:'Sheet2'!$G$45,0)),0)))+IF($BC$1=TRUE,2,0)</f>
        <v>-1</v>
      </c>
      <c r="S255" s="8">
        <f t="shared" si="216"/>
        <v>2.5</v>
      </c>
      <c r="T255" s="8">
        <f t="shared" si="217"/>
        <v>5.5</v>
      </c>
      <c r="U255" s="26">
        <f t="shared" si="218"/>
        <v>8.5</v>
      </c>
      <c r="V255" s="8">
        <f>AX255+IF($F255="범선",IF($BE$1=TRUE,INDEX(Sheet2!$H$2:'Sheet2'!$H$45,MATCH(AX255,Sheet2!$G$2:'Sheet2'!$G$45,0),0)),IF($BF$1=TRUE,INDEX(Sheet2!$I$2:'Sheet2'!$I$45,MATCH(AX255,Sheet2!$G$2:'Sheet2'!$G$45,0)),IF($BG$1=TRUE,INDEX(Sheet2!$H$2:'Sheet2'!$H$45,MATCH(AX255,Sheet2!$G$2:'Sheet2'!$G$45,0)),0)))+IF($BC$1=TRUE,2,0)</f>
        <v>3</v>
      </c>
      <c r="W255" s="8">
        <f t="shared" si="219"/>
        <v>6.5</v>
      </c>
      <c r="X255" s="8">
        <f t="shared" si="220"/>
        <v>9.5</v>
      </c>
      <c r="Y255" s="26">
        <f t="shared" si="221"/>
        <v>12.5</v>
      </c>
      <c r="Z255" s="8">
        <f>AY255+IF($F255="범선",IF($BE$1=TRUE,INDEX(Sheet2!$H$2:'Sheet2'!$H$45,MATCH(AY255,Sheet2!$G$2:'Sheet2'!$G$45,0),0)),IF($BF$1=TRUE,INDEX(Sheet2!$I$2:'Sheet2'!$I$45,MATCH(AY255,Sheet2!$G$2:'Sheet2'!$G$45,0)),IF($BG$1=TRUE,INDEX(Sheet2!$H$2:'Sheet2'!$H$45,MATCH(AY255,Sheet2!$G$2:'Sheet2'!$G$45,0)),0)))+IF($BC$1=TRUE,2,0)</f>
        <v>6</v>
      </c>
      <c r="AA255" s="8">
        <f t="shared" si="222"/>
        <v>9.5</v>
      </c>
      <c r="AB255" s="8">
        <f t="shared" si="223"/>
        <v>12.5</v>
      </c>
      <c r="AC255" s="26">
        <f t="shared" si="224"/>
        <v>15.5</v>
      </c>
      <c r="AD255" s="8">
        <f>AZ255+IF($F255="범선",IF($BE$1=TRUE,INDEX(Sheet2!$H$2:'Sheet2'!$H$45,MATCH(AZ255,Sheet2!$G$2:'Sheet2'!$G$45,0),0)),IF($BF$1=TRUE,INDEX(Sheet2!$I$2:'Sheet2'!$I$45,MATCH(AZ255,Sheet2!$G$2:'Sheet2'!$G$45,0)),IF($BG$1=TRUE,INDEX(Sheet2!$H$2:'Sheet2'!$H$45,MATCH(AZ255,Sheet2!$G$2:'Sheet2'!$G$45,0)),0)))+IF($BC$1=TRUE,2,0)</f>
        <v>10</v>
      </c>
      <c r="AE255" s="8">
        <f t="shared" si="225"/>
        <v>13.5</v>
      </c>
      <c r="AF255" s="8">
        <f t="shared" si="226"/>
        <v>16.5</v>
      </c>
      <c r="AG255" s="26">
        <f t="shared" si="227"/>
        <v>19.5</v>
      </c>
      <c r="AH255" s="8"/>
      <c r="AI255" s="6">
        <v>230</v>
      </c>
      <c r="AJ255" s="6">
        <v>345</v>
      </c>
      <c r="AK255" s="6">
        <v>8</v>
      </c>
      <c r="AL255" s="6">
        <v>9</v>
      </c>
      <c r="AM255" s="6">
        <v>17</v>
      </c>
      <c r="AN255" s="6">
        <v>74</v>
      </c>
      <c r="AO255" s="6">
        <v>30</v>
      </c>
      <c r="AP255" s="6">
        <v>22</v>
      </c>
      <c r="AQ255" s="6">
        <v>804</v>
      </c>
      <c r="AR255" s="6">
        <v>4</v>
      </c>
      <c r="AS255" s="6">
        <f t="shared" si="228"/>
        <v>900</v>
      </c>
      <c r="AT255" s="6">
        <f t="shared" si="229"/>
        <v>675</v>
      </c>
      <c r="AU255" s="6">
        <f t="shared" si="230"/>
        <v>1125</v>
      </c>
      <c r="AV255" s="6">
        <f t="shared" si="231"/>
        <v>-4</v>
      </c>
      <c r="AW255" s="6">
        <f t="shared" si="232"/>
        <v>-3</v>
      </c>
      <c r="AX255" s="6">
        <f t="shared" si="233"/>
        <v>1</v>
      </c>
      <c r="AY255" s="6">
        <f t="shared" si="234"/>
        <v>4</v>
      </c>
      <c r="AZ255" s="6">
        <f t="shared" si="235"/>
        <v>8</v>
      </c>
    </row>
    <row r="256" spans="1:52" hidden="1">
      <c r="A256" s="35">
        <v>270</v>
      </c>
      <c r="B256" s="7" t="s">
        <v>85</v>
      </c>
      <c r="C256" s="23" t="s">
        <v>81</v>
      </c>
      <c r="D256" s="8" t="s">
        <v>1</v>
      </c>
      <c r="E256" s="8" t="s">
        <v>0</v>
      </c>
      <c r="F256" s="9" t="s">
        <v>69</v>
      </c>
      <c r="G256" s="26" t="s">
        <v>10</v>
      </c>
      <c r="H256" s="6">
        <f>ROUNDDOWN(AI256*1.05,0)+INDEX(Sheet2!$B$2:'Sheet2'!$B$5,MATCH(G256,Sheet2!$A$2:'Sheet2'!$A$5,0),0)+34*AR256-ROUNDUP(IF($BA$1=TRUE,AT256,AU256)/10,0)</f>
        <v>453</v>
      </c>
      <c r="I256" s="6">
        <f>ROUNDDOWN(AJ256*1.05,0)+INDEX(Sheet2!$B$2:'Sheet2'!$B$5,MATCH(G256,Sheet2!$A$2:'Sheet2'!$A$5,0),0)+34*AR256-ROUNDUP(IF($BA$1=TRUE,AT256,AU256)/10,0)</f>
        <v>573</v>
      </c>
      <c r="J256" s="45">
        <f t="shared" si="211"/>
        <v>1026</v>
      </c>
      <c r="K256" s="41">
        <f>AU256-ROUNDDOWN(AP256/2,0)-ROUNDDOWN(MAX(AO256*1.2,AN256*0.5),0)+INDEX(Sheet2!$C$2:'Sheet2'!$C$5,MATCH(G256,Sheet2!$A$2:'Sheet2'!$A$5,0),0)</f>
        <v>1253</v>
      </c>
      <c r="L256" s="23">
        <f t="shared" si="212"/>
        <v>702</v>
      </c>
      <c r="M256" s="6"/>
      <c r="N256" s="27">
        <f>AV256+IF($F256="범선",IF($BE$1=TRUE,INDEX(Sheet2!$H$2:'Sheet2'!$H$45,MATCH(AV256,Sheet2!$G$2:'Sheet2'!$G$45,0),0)),IF($BF$1=TRUE,INDEX(Sheet2!$I$2:'Sheet2'!$I$45,MATCH(AV256,Sheet2!$G$2:'Sheet2'!$G$45,0)),IF($BG$1=TRUE,INDEX(Sheet2!$H$2:'Sheet2'!$H$45,MATCH(AV256,Sheet2!$G$2:'Sheet2'!$G$45,0)),0)))+IF($BC$1=TRUE,2,0)</f>
        <v>-3</v>
      </c>
      <c r="O256" s="8">
        <f t="shared" si="213"/>
        <v>0</v>
      </c>
      <c r="P256" s="8">
        <f t="shared" si="214"/>
        <v>3</v>
      </c>
      <c r="Q256" s="26">
        <f t="shared" si="215"/>
        <v>6</v>
      </c>
      <c r="R256" s="8">
        <f>AW256+IF($F256="범선",IF($BE$1=TRUE,INDEX(Sheet2!$H$2:'Sheet2'!$H$45,MATCH(AW256,Sheet2!$G$2:'Sheet2'!$G$45,0),0)),IF($BF$1=TRUE,INDEX(Sheet2!$I$2:'Sheet2'!$I$45,MATCH(AW256,Sheet2!$G$2:'Sheet2'!$G$45,0)),IF($BG$1=TRUE,INDEX(Sheet2!$H$2:'Sheet2'!$H$45,MATCH(AW256,Sheet2!$G$2:'Sheet2'!$G$45,0)),0)))+IF($BC$1=TRUE,2,0)</f>
        <v>-2</v>
      </c>
      <c r="S256" s="8">
        <f t="shared" si="216"/>
        <v>1.5</v>
      </c>
      <c r="T256" s="8">
        <f t="shared" si="217"/>
        <v>4.5</v>
      </c>
      <c r="U256" s="26">
        <f t="shared" si="218"/>
        <v>7.5</v>
      </c>
      <c r="V256" s="8">
        <f>AX256+IF($F256="범선",IF($BE$1=TRUE,INDEX(Sheet2!$H$2:'Sheet2'!$H$45,MATCH(AX256,Sheet2!$G$2:'Sheet2'!$G$45,0),0)),IF($BF$1=TRUE,INDEX(Sheet2!$I$2:'Sheet2'!$I$45,MATCH(AX256,Sheet2!$G$2:'Sheet2'!$G$45,0)),IF($BG$1=TRUE,INDEX(Sheet2!$H$2:'Sheet2'!$H$45,MATCH(AX256,Sheet2!$G$2:'Sheet2'!$G$45,0)),0)))+IF($BC$1=TRUE,2,0)</f>
        <v>2</v>
      </c>
      <c r="W256" s="8">
        <f t="shared" si="219"/>
        <v>5.5</v>
      </c>
      <c r="X256" s="8">
        <f t="shared" si="220"/>
        <v>8.5</v>
      </c>
      <c r="Y256" s="26">
        <f t="shared" si="221"/>
        <v>11.5</v>
      </c>
      <c r="Z256" s="8">
        <f>AY256+IF($F256="범선",IF($BE$1=TRUE,INDEX(Sheet2!$H$2:'Sheet2'!$H$45,MATCH(AY256,Sheet2!$G$2:'Sheet2'!$G$45,0),0)),IF($BF$1=TRUE,INDEX(Sheet2!$I$2:'Sheet2'!$I$45,MATCH(AY256,Sheet2!$G$2:'Sheet2'!$G$45,0)),IF($BG$1=TRUE,INDEX(Sheet2!$H$2:'Sheet2'!$H$45,MATCH(AY256,Sheet2!$G$2:'Sheet2'!$G$45,0)),0)))+IF($BC$1=TRUE,2,0)</f>
        <v>5</v>
      </c>
      <c r="AA256" s="8">
        <f t="shared" si="222"/>
        <v>8.5</v>
      </c>
      <c r="AB256" s="8">
        <f t="shared" si="223"/>
        <v>11.5</v>
      </c>
      <c r="AC256" s="26">
        <f t="shared" si="224"/>
        <v>14.5</v>
      </c>
      <c r="AD256" s="8">
        <f>AZ256+IF($F256="범선",IF($BE$1=TRUE,INDEX(Sheet2!$H$2:'Sheet2'!$H$45,MATCH(AZ256,Sheet2!$G$2:'Sheet2'!$G$45,0),0)),IF($BF$1=TRUE,INDEX(Sheet2!$I$2:'Sheet2'!$I$45,MATCH(AZ256,Sheet2!$G$2:'Sheet2'!$G$45,0)),IF($BG$1=TRUE,INDEX(Sheet2!$H$2:'Sheet2'!$H$45,MATCH(AZ256,Sheet2!$G$2:'Sheet2'!$G$45,0)),0)))+IF($BC$1=TRUE,2,0)</f>
        <v>9</v>
      </c>
      <c r="AE256" s="8">
        <f t="shared" si="225"/>
        <v>12.5</v>
      </c>
      <c r="AF256" s="8">
        <f t="shared" si="226"/>
        <v>15.5</v>
      </c>
      <c r="AG256" s="26">
        <f t="shared" si="227"/>
        <v>18.5</v>
      </c>
      <c r="AH256" s="8"/>
      <c r="AI256" s="6">
        <v>240</v>
      </c>
      <c r="AJ256" s="6">
        <v>355</v>
      </c>
      <c r="AK256" s="6">
        <v>9</v>
      </c>
      <c r="AL256" s="6">
        <v>10</v>
      </c>
      <c r="AM256" s="6">
        <v>17</v>
      </c>
      <c r="AN256" s="6">
        <v>74</v>
      </c>
      <c r="AO256" s="6">
        <v>25</v>
      </c>
      <c r="AP256" s="6">
        <v>22</v>
      </c>
      <c r="AQ256" s="6">
        <v>904</v>
      </c>
      <c r="AR256" s="6">
        <v>4</v>
      </c>
      <c r="AS256" s="6">
        <f t="shared" si="228"/>
        <v>1000</v>
      </c>
      <c r="AT256" s="6">
        <f t="shared" si="229"/>
        <v>750</v>
      </c>
      <c r="AU256" s="6">
        <f t="shared" si="230"/>
        <v>1250</v>
      </c>
      <c r="AV256" s="6">
        <f t="shared" si="231"/>
        <v>-5</v>
      </c>
      <c r="AW256" s="6">
        <f t="shared" si="232"/>
        <v>-4</v>
      </c>
      <c r="AX256" s="6">
        <f t="shared" si="233"/>
        <v>0</v>
      </c>
      <c r="AY256" s="6">
        <f t="shared" si="234"/>
        <v>3</v>
      </c>
      <c r="AZ256" s="6">
        <f t="shared" si="235"/>
        <v>7</v>
      </c>
    </row>
    <row r="257" spans="1:52" hidden="1">
      <c r="A257" s="35">
        <v>271</v>
      </c>
      <c r="B257" s="7" t="s">
        <v>100</v>
      </c>
      <c r="C257" s="23" t="s">
        <v>101</v>
      </c>
      <c r="D257" s="8" t="s">
        <v>1</v>
      </c>
      <c r="E257" s="8" t="s">
        <v>60</v>
      </c>
      <c r="F257" s="9" t="s">
        <v>69</v>
      </c>
      <c r="G257" s="26" t="s">
        <v>12</v>
      </c>
      <c r="H257" s="6">
        <f>ROUNDDOWN(AI257*1.05,0)+INDEX(Sheet2!$B$2:'Sheet2'!$B$5,MATCH(G257,Sheet2!$A$2:'Sheet2'!$A$5,0),0)+34*AR257-ROUNDUP(IF($BA$1=TRUE,AT257,AU257)/10,0)</f>
        <v>407</v>
      </c>
      <c r="I257" s="6">
        <f>ROUNDDOWN(AJ257*1.05,0)+INDEX(Sheet2!$B$2:'Sheet2'!$B$5,MATCH(G257,Sheet2!$A$2:'Sheet2'!$A$5,0),0)+34*AR257-ROUNDUP(IF($BA$1=TRUE,AT257,AU257)/10,0)</f>
        <v>554</v>
      </c>
      <c r="J257" s="45">
        <f t="shared" si="211"/>
        <v>961</v>
      </c>
      <c r="K257" s="41">
        <f>AU257-ROUNDDOWN(AP257/2,0)-ROUNDDOWN(MAX(AO257*1.2,AN257*0.5),0)+INDEX(Sheet2!$C$2:'Sheet2'!$C$5,MATCH(G257,Sheet2!$A$2:'Sheet2'!$A$5,0),0)</f>
        <v>849</v>
      </c>
      <c r="L257" s="23">
        <f t="shared" si="212"/>
        <v>435</v>
      </c>
      <c r="M257" s="6"/>
      <c r="N257" s="27">
        <f>AV257+IF($F257="범선",IF($BE$1=TRUE,INDEX(Sheet2!$H$2:'Sheet2'!$H$45,MATCH(AV257,Sheet2!$G$2:'Sheet2'!$G$45,0),0)),IF($BF$1=TRUE,INDEX(Sheet2!$I$2:'Sheet2'!$I$45,MATCH(AV257,Sheet2!$G$2:'Sheet2'!$G$45,0)),IF($BG$1=TRUE,INDEX(Sheet2!$H$2:'Sheet2'!$H$45,MATCH(AV257,Sheet2!$G$2:'Sheet2'!$G$45,0)),0)))+IF($BC$1=TRUE,2,0)</f>
        <v>5</v>
      </c>
      <c r="O257" s="8">
        <f t="shared" si="213"/>
        <v>8</v>
      </c>
      <c r="P257" s="8">
        <f t="shared" si="214"/>
        <v>11</v>
      </c>
      <c r="Q257" s="26">
        <f t="shared" si="215"/>
        <v>14</v>
      </c>
      <c r="R257" s="8">
        <f>AW257+IF($F257="범선",IF($BE$1=TRUE,INDEX(Sheet2!$H$2:'Sheet2'!$H$45,MATCH(AW257,Sheet2!$G$2:'Sheet2'!$G$45,0),0)),IF($BF$1=TRUE,INDEX(Sheet2!$I$2:'Sheet2'!$I$45,MATCH(AW257,Sheet2!$G$2:'Sheet2'!$G$45,0)),IF($BG$1=TRUE,INDEX(Sheet2!$H$2:'Sheet2'!$H$45,MATCH(AW257,Sheet2!$G$2:'Sheet2'!$G$45,0)),0)))+IF($BC$1=TRUE,2,0)</f>
        <v>6</v>
      </c>
      <c r="S257" s="8">
        <f t="shared" si="216"/>
        <v>9.5</v>
      </c>
      <c r="T257" s="8">
        <f t="shared" si="217"/>
        <v>12.5</v>
      </c>
      <c r="U257" s="26">
        <f t="shared" si="218"/>
        <v>15.5</v>
      </c>
      <c r="V257" s="8">
        <f>AX257+IF($F257="범선",IF($BE$1=TRUE,INDEX(Sheet2!$H$2:'Sheet2'!$H$45,MATCH(AX257,Sheet2!$G$2:'Sheet2'!$G$45,0),0)),IF($BF$1=TRUE,INDEX(Sheet2!$I$2:'Sheet2'!$I$45,MATCH(AX257,Sheet2!$G$2:'Sheet2'!$G$45,0)),IF($BG$1=TRUE,INDEX(Sheet2!$H$2:'Sheet2'!$H$45,MATCH(AX257,Sheet2!$G$2:'Sheet2'!$G$45,0)),0)))+IF($BC$1=TRUE,2,0)</f>
        <v>10</v>
      </c>
      <c r="W257" s="8">
        <f t="shared" si="219"/>
        <v>13.5</v>
      </c>
      <c r="X257" s="8">
        <f t="shared" si="220"/>
        <v>16.5</v>
      </c>
      <c r="Y257" s="26">
        <f t="shared" si="221"/>
        <v>19.5</v>
      </c>
      <c r="Z257" s="8">
        <f>AY257+IF($F257="범선",IF($BE$1=TRUE,INDEX(Sheet2!$H$2:'Sheet2'!$H$45,MATCH(AY257,Sheet2!$G$2:'Sheet2'!$G$45,0),0)),IF($BF$1=TRUE,INDEX(Sheet2!$I$2:'Sheet2'!$I$45,MATCH(AY257,Sheet2!$G$2:'Sheet2'!$G$45,0)),IF($BG$1=TRUE,INDEX(Sheet2!$H$2:'Sheet2'!$H$45,MATCH(AY257,Sheet2!$G$2:'Sheet2'!$G$45,0)),0)))+IF($BC$1=TRUE,2,0)</f>
        <v>13</v>
      </c>
      <c r="AA257" s="8">
        <f t="shared" si="222"/>
        <v>16.5</v>
      </c>
      <c r="AB257" s="8">
        <f t="shared" si="223"/>
        <v>19.5</v>
      </c>
      <c r="AC257" s="26">
        <f t="shared" si="224"/>
        <v>22.5</v>
      </c>
      <c r="AD257" s="8">
        <f>AZ257+IF($F257="범선",IF($BE$1=TRUE,INDEX(Sheet2!$H$2:'Sheet2'!$H$45,MATCH(AZ257,Sheet2!$G$2:'Sheet2'!$G$45,0),0)),IF($BF$1=TRUE,INDEX(Sheet2!$I$2:'Sheet2'!$I$45,MATCH(AZ257,Sheet2!$G$2:'Sheet2'!$G$45,0)),IF($BG$1=TRUE,INDEX(Sheet2!$H$2:'Sheet2'!$H$45,MATCH(AZ257,Sheet2!$G$2:'Sheet2'!$G$45,0)),0)))+IF($BC$1=TRUE,2,0)</f>
        <v>17</v>
      </c>
      <c r="AE257" s="8">
        <f t="shared" si="225"/>
        <v>20.5</v>
      </c>
      <c r="AF257" s="8">
        <f t="shared" si="226"/>
        <v>23.5</v>
      </c>
      <c r="AG257" s="26">
        <f t="shared" si="227"/>
        <v>26.5</v>
      </c>
      <c r="AH257" s="8"/>
      <c r="AI257" s="6">
        <v>210</v>
      </c>
      <c r="AJ257" s="6">
        <v>350</v>
      </c>
      <c r="AK257" s="6">
        <v>15</v>
      </c>
      <c r="AL257" s="6">
        <v>13</v>
      </c>
      <c r="AM257" s="6">
        <v>47</v>
      </c>
      <c r="AN257" s="6">
        <v>120</v>
      </c>
      <c r="AO257" s="6">
        <v>60</v>
      </c>
      <c r="AP257" s="6">
        <v>80</v>
      </c>
      <c r="AQ257" s="6">
        <v>530</v>
      </c>
      <c r="AR257" s="6">
        <v>3</v>
      </c>
      <c r="AS257" s="6">
        <f t="shared" si="228"/>
        <v>730</v>
      </c>
      <c r="AT257" s="6">
        <f t="shared" si="229"/>
        <v>547</v>
      </c>
      <c r="AU257" s="6">
        <f t="shared" si="230"/>
        <v>912</v>
      </c>
      <c r="AV257" s="6">
        <f t="shared" si="231"/>
        <v>3</v>
      </c>
      <c r="AW257" s="6">
        <f t="shared" si="232"/>
        <v>4</v>
      </c>
      <c r="AX257" s="6">
        <f t="shared" si="233"/>
        <v>8</v>
      </c>
      <c r="AY257" s="6">
        <f t="shared" si="234"/>
        <v>11</v>
      </c>
      <c r="AZ257" s="6">
        <f t="shared" si="235"/>
        <v>15</v>
      </c>
    </row>
    <row r="258" spans="1:52" hidden="1">
      <c r="A258" s="35">
        <v>272</v>
      </c>
      <c r="B258" s="7" t="s">
        <v>105</v>
      </c>
      <c r="C258" s="23" t="s">
        <v>103</v>
      </c>
      <c r="D258" s="8" t="s">
        <v>1</v>
      </c>
      <c r="E258" s="8" t="s">
        <v>107</v>
      </c>
      <c r="F258" s="9" t="s">
        <v>69</v>
      </c>
      <c r="G258" s="26" t="s">
        <v>12</v>
      </c>
      <c r="H258" s="6">
        <f>ROUNDDOWN(AI258*1.05,0)+INDEX(Sheet2!$B$2:'Sheet2'!$B$5,MATCH(G258,Sheet2!$A$2:'Sheet2'!$A$5,0),0)+34*AR258-ROUNDUP(IF($BA$1=TRUE,AT258,AU258)/10,0)</f>
        <v>362</v>
      </c>
      <c r="I258" s="6">
        <f>ROUNDDOWN(AJ258*1.05,0)+INDEX(Sheet2!$B$2:'Sheet2'!$B$5,MATCH(G258,Sheet2!$A$2:'Sheet2'!$A$5,0),0)+34*AR258-ROUNDUP(IF($BA$1=TRUE,AT258,AU258)/10,0)</f>
        <v>498</v>
      </c>
      <c r="J258" s="45">
        <f t="shared" si="211"/>
        <v>860</v>
      </c>
      <c r="K258" s="41">
        <f>AU258-ROUNDDOWN(AP258/2,0)-ROUNDDOWN(MAX(AO258*1.2,AN258*0.5),0)+INDEX(Sheet2!$C$2:'Sheet2'!$C$5,MATCH(G258,Sheet2!$A$2:'Sheet2'!$A$5,0),0)</f>
        <v>754</v>
      </c>
      <c r="L258" s="23">
        <f t="shared" si="212"/>
        <v>385</v>
      </c>
      <c r="M258" s="6"/>
      <c r="N258" s="27">
        <f>AV258+IF($F258="범선",IF($BE$1=TRUE,INDEX(Sheet2!$H$2:'Sheet2'!$H$45,MATCH(AV258,Sheet2!$G$2:'Sheet2'!$G$45,0),0)),IF($BF$1=TRUE,INDEX(Sheet2!$I$2:'Sheet2'!$I$45,MATCH(AV258,Sheet2!$G$2:'Sheet2'!$G$45,0)),IF($BG$1=TRUE,INDEX(Sheet2!$H$2:'Sheet2'!$H$45,MATCH(AV258,Sheet2!$G$2:'Sheet2'!$G$45,0)),0)))+IF($BC$1=TRUE,2,0)</f>
        <v>5</v>
      </c>
      <c r="O258" s="8">
        <f t="shared" si="213"/>
        <v>8</v>
      </c>
      <c r="P258" s="8">
        <f t="shared" si="214"/>
        <v>11</v>
      </c>
      <c r="Q258" s="26">
        <f t="shared" si="215"/>
        <v>14</v>
      </c>
      <c r="R258" s="8">
        <f>AW258+IF($F258="범선",IF($BE$1=TRUE,INDEX(Sheet2!$H$2:'Sheet2'!$H$45,MATCH(AW258,Sheet2!$G$2:'Sheet2'!$G$45,0),0)),IF($BF$1=TRUE,INDEX(Sheet2!$I$2:'Sheet2'!$I$45,MATCH(AW258,Sheet2!$G$2:'Sheet2'!$G$45,0)),IF($BG$1=TRUE,INDEX(Sheet2!$H$2:'Sheet2'!$H$45,MATCH(AW258,Sheet2!$G$2:'Sheet2'!$G$45,0)),0)))+IF($BC$1=TRUE,2,0)</f>
        <v>6</v>
      </c>
      <c r="S258" s="8">
        <f t="shared" si="216"/>
        <v>9.5</v>
      </c>
      <c r="T258" s="8">
        <f t="shared" si="217"/>
        <v>12.5</v>
      </c>
      <c r="U258" s="26">
        <f t="shared" si="218"/>
        <v>15.5</v>
      </c>
      <c r="V258" s="8">
        <f>AX258+IF($F258="범선",IF($BE$1=TRUE,INDEX(Sheet2!$H$2:'Sheet2'!$H$45,MATCH(AX258,Sheet2!$G$2:'Sheet2'!$G$45,0),0)),IF($BF$1=TRUE,INDEX(Sheet2!$I$2:'Sheet2'!$I$45,MATCH(AX258,Sheet2!$G$2:'Sheet2'!$G$45,0)),IF($BG$1=TRUE,INDEX(Sheet2!$H$2:'Sheet2'!$H$45,MATCH(AX258,Sheet2!$G$2:'Sheet2'!$G$45,0)),0)))+IF($BC$1=TRUE,2,0)</f>
        <v>10</v>
      </c>
      <c r="W258" s="8">
        <f t="shared" si="219"/>
        <v>13.5</v>
      </c>
      <c r="X258" s="8">
        <f t="shared" si="220"/>
        <v>16.5</v>
      </c>
      <c r="Y258" s="26">
        <f t="shared" si="221"/>
        <v>19.5</v>
      </c>
      <c r="Z258" s="8">
        <f>AY258+IF($F258="범선",IF($BE$1=TRUE,INDEX(Sheet2!$H$2:'Sheet2'!$H$45,MATCH(AY258,Sheet2!$G$2:'Sheet2'!$G$45,0),0)),IF($BF$1=TRUE,INDEX(Sheet2!$I$2:'Sheet2'!$I$45,MATCH(AY258,Sheet2!$G$2:'Sheet2'!$G$45,0)),IF($BG$1=TRUE,INDEX(Sheet2!$H$2:'Sheet2'!$H$45,MATCH(AY258,Sheet2!$G$2:'Sheet2'!$G$45,0)),0)))+IF($BC$1=TRUE,2,0)</f>
        <v>14</v>
      </c>
      <c r="AA258" s="8">
        <f t="shared" si="222"/>
        <v>17.5</v>
      </c>
      <c r="AB258" s="8">
        <f t="shared" si="223"/>
        <v>20.5</v>
      </c>
      <c r="AC258" s="26">
        <f t="shared" si="224"/>
        <v>23.5</v>
      </c>
      <c r="AD258" s="8">
        <f>AZ258+IF($F258="범선",IF($BE$1=TRUE,INDEX(Sheet2!$H$2:'Sheet2'!$H$45,MATCH(AZ258,Sheet2!$G$2:'Sheet2'!$G$45,0),0)),IF($BF$1=TRUE,INDEX(Sheet2!$I$2:'Sheet2'!$I$45,MATCH(AZ258,Sheet2!$G$2:'Sheet2'!$G$45,0)),IF($BG$1=TRUE,INDEX(Sheet2!$H$2:'Sheet2'!$H$45,MATCH(AZ258,Sheet2!$G$2:'Sheet2'!$G$45,0)),0)))+IF($BC$1=TRUE,2,0)</f>
        <v>17</v>
      </c>
      <c r="AE258" s="8">
        <f t="shared" si="225"/>
        <v>20.5</v>
      </c>
      <c r="AF258" s="8">
        <f t="shared" si="226"/>
        <v>23.5</v>
      </c>
      <c r="AG258" s="26">
        <f t="shared" si="227"/>
        <v>26.5</v>
      </c>
      <c r="AH258" s="8"/>
      <c r="AI258" s="6">
        <v>160</v>
      </c>
      <c r="AJ258" s="6">
        <v>290</v>
      </c>
      <c r="AK258" s="6">
        <v>13</v>
      </c>
      <c r="AL258" s="6">
        <v>11</v>
      </c>
      <c r="AM258" s="6">
        <v>43</v>
      </c>
      <c r="AN258" s="6">
        <v>110</v>
      </c>
      <c r="AO258" s="6">
        <v>46</v>
      </c>
      <c r="AP258" s="6">
        <v>80</v>
      </c>
      <c r="AQ258" s="6">
        <v>450</v>
      </c>
      <c r="AR258" s="6">
        <v>3</v>
      </c>
      <c r="AS258" s="6">
        <f t="shared" si="228"/>
        <v>640</v>
      </c>
      <c r="AT258" s="6">
        <f t="shared" si="229"/>
        <v>480</v>
      </c>
      <c r="AU258" s="6">
        <f t="shared" si="230"/>
        <v>800</v>
      </c>
      <c r="AV258" s="6">
        <f t="shared" si="231"/>
        <v>3</v>
      </c>
      <c r="AW258" s="6">
        <f t="shared" si="232"/>
        <v>4</v>
      </c>
      <c r="AX258" s="6">
        <f t="shared" si="233"/>
        <v>8</v>
      </c>
      <c r="AY258" s="6">
        <f t="shared" si="234"/>
        <v>12</v>
      </c>
      <c r="AZ258" s="6">
        <f t="shared" si="235"/>
        <v>15</v>
      </c>
    </row>
    <row r="259" spans="1:52" hidden="1">
      <c r="A259" s="35">
        <v>273</v>
      </c>
      <c r="B259" s="7" t="s">
        <v>102</v>
      </c>
      <c r="C259" s="23" t="s">
        <v>103</v>
      </c>
      <c r="D259" s="8" t="s">
        <v>1</v>
      </c>
      <c r="E259" s="8" t="s">
        <v>60</v>
      </c>
      <c r="F259" s="9" t="s">
        <v>69</v>
      </c>
      <c r="G259" s="26" t="s">
        <v>8</v>
      </c>
      <c r="H259" s="6">
        <f>ROUNDDOWN(AI259*1.05,0)+INDEX(Sheet2!$B$2:'Sheet2'!$B$5,MATCH(G259,Sheet2!$A$2:'Sheet2'!$A$5,0),0)+34*AR259-ROUNDUP(IF($BA$1=TRUE,AT259,AU259)/10,0)</f>
        <v>427</v>
      </c>
      <c r="I259" s="6">
        <f>ROUNDDOWN(AJ259*1.05,0)+INDEX(Sheet2!$B$2:'Sheet2'!$B$5,MATCH(G259,Sheet2!$A$2:'Sheet2'!$A$5,0),0)+34*AR259-ROUNDUP(IF($BA$1=TRUE,AT259,AU259)/10,0)</f>
        <v>563</v>
      </c>
      <c r="J259" s="45">
        <f t="shared" si="211"/>
        <v>990</v>
      </c>
      <c r="K259" s="41">
        <f>AU259-ROUNDDOWN(AP259/2,0)-ROUNDDOWN(MAX(AO259*1.2,AN259*0.5),0)+INDEX(Sheet2!$C$2:'Sheet2'!$C$5,MATCH(G259,Sheet2!$A$2:'Sheet2'!$A$5,0),0)</f>
        <v>541</v>
      </c>
      <c r="L259" s="23">
        <f t="shared" si="212"/>
        <v>259</v>
      </c>
      <c r="M259" s="6"/>
      <c r="N259" s="27">
        <f>AV259+IF($F259="범선",IF($BE$1=TRUE,INDEX(Sheet2!$H$2:'Sheet2'!$H$45,MATCH(AV259,Sheet2!$G$2:'Sheet2'!$G$45,0),0)),IF($BF$1=TRUE,INDEX(Sheet2!$I$2:'Sheet2'!$I$45,MATCH(AV259,Sheet2!$G$2:'Sheet2'!$G$45,0)),IF($BG$1=TRUE,INDEX(Sheet2!$H$2:'Sheet2'!$H$45,MATCH(AV259,Sheet2!$G$2:'Sheet2'!$G$45,0)),0)))+IF($BC$1=TRUE,2,0)</f>
        <v>4</v>
      </c>
      <c r="O259" s="8">
        <f t="shared" si="213"/>
        <v>7</v>
      </c>
      <c r="P259" s="8">
        <f t="shared" si="214"/>
        <v>10</v>
      </c>
      <c r="Q259" s="26">
        <f t="shared" si="215"/>
        <v>13</v>
      </c>
      <c r="R259" s="8">
        <f>AW259+IF($F259="범선",IF($BE$1=TRUE,INDEX(Sheet2!$H$2:'Sheet2'!$H$45,MATCH(AW259,Sheet2!$G$2:'Sheet2'!$G$45,0),0)),IF($BF$1=TRUE,INDEX(Sheet2!$I$2:'Sheet2'!$I$45,MATCH(AW259,Sheet2!$G$2:'Sheet2'!$G$45,0)),IF($BG$1=TRUE,INDEX(Sheet2!$H$2:'Sheet2'!$H$45,MATCH(AW259,Sheet2!$G$2:'Sheet2'!$G$45,0)),0)))+IF($BC$1=TRUE,2,0)</f>
        <v>5</v>
      </c>
      <c r="S259" s="8">
        <f t="shared" si="216"/>
        <v>8.5</v>
      </c>
      <c r="T259" s="8">
        <f t="shared" si="217"/>
        <v>11.5</v>
      </c>
      <c r="U259" s="26">
        <f t="shared" si="218"/>
        <v>14.5</v>
      </c>
      <c r="V259" s="8">
        <f>AX259+IF($F259="범선",IF($BE$1=TRUE,INDEX(Sheet2!$H$2:'Sheet2'!$H$45,MATCH(AX259,Sheet2!$G$2:'Sheet2'!$G$45,0),0)),IF($BF$1=TRUE,INDEX(Sheet2!$I$2:'Sheet2'!$I$45,MATCH(AX259,Sheet2!$G$2:'Sheet2'!$G$45,0)),IF($BG$1=TRUE,INDEX(Sheet2!$H$2:'Sheet2'!$H$45,MATCH(AX259,Sheet2!$G$2:'Sheet2'!$G$45,0)),0)))+IF($BC$1=TRUE,2,0)</f>
        <v>9</v>
      </c>
      <c r="W259" s="8">
        <f t="shared" si="219"/>
        <v>12.5</v>
      </c>
      <c r="X259" s="8">
        <f t="shared" si="220"/>
        <v>15.5</v>
      </c>
      <c r="Y259" s="26">
        <f t="shared" si="221"/>
        <v>18.5</v>
      </c>
      <c r="Z259" s="8">
        <f>AY259+IF($F259="범선",IF($BE$1=TRUE,INDEX(Sheet2!$H$2:'Sheet2'!$H$45,MATCH(AY259,Sheet2!$G$2:'Sheet2'!$G$45,0),0)),IF($BF$1=TRUE,INDEX(Sheet2!$I$2:'Sheet2'!$I$45,MATCH(AY259,Sheet2!$G$2:'Sheet2'!$G$45,0)),IF($BG$1=TRUE,INDEX(Sheet2!$H$2:'Sheet2'!$H$45,MATCH(AY259,Sheet2!$G$2:'Sheet2'!$G$45,0)),0)))+IF($BC$1=TRUE,2,0)</f>
        <v>13</v>
      </c>
      <c r="AA259" s="8">
        <f t="shared" si="222"/>
        <v>16.5</v>
      </c>
      <c r="AB259" s="8">
        <f t="shared" si="223"/>
        <v>19.5</v>
      </c>
      <c r="AC259" s="26">
        <f t="shared" si="224"/>
        <v>22.5</v>
      </c>
      <c r="AD259" s="8">
        <f>AZ259+IF($F259="범선",IF($BE$1=TRUE,INDEX(Sheet2!$H$2:'Sheet2'!$H$45,MATCH(AZ259,Sheet2!$G$2:'Sheet2'!$G$45,0),0)),IF($BF$1=TRUE,INDEX(Sheet2!$I$2:'Sheet2'!$I$45,MATCH(AZ259,Sheet2!$G$2:'Sheet2'!$G$45,0)),IF($BG$1=TRUE,INDEX(Sheet2!$H$2:'Sheet2'!$H$45,MATCH(AZ259,Sheet2!$G$2:'Sheet2'!$G$45,0)),0)))+IF($BC$1=TRUE,2,0)</f>
        <v>16</v>
      </c>
      <c r="AE259" s="8">
        <f t="shared" si="225"/>
        <v>19.5</v>
      </c>
      <c r="AF259" s="8">
        <f t="shared" si="226"/>
        <v>22.5</v>
      </c>
      <c r="AG259" s="26">
        <f t="shared" si="227"/>
        <v>25.5</v>
      </c>
      <c r="AH259" s="8"/>
      <c r="AI259" s="6">
        <v>200</v>
      </c>
      <c r="AJ259" s="6">
        <v>330</v>
      </c>
      <c r="AK259" s="6">
        <v>14</v>
      </c>
      <c r="AL259" s="6">
        <v>12</v>
      </c>
      <c r="AM259" s="6">
        <v>33</v>
      </c>
      <c r="AN259" s="6">
        <v>96</v>
      </c>
      <c r="AO259" s="6">
        <v>46</v>
      </c>
      <c r="AP259" s="6">
        <v>68</v>
      </c>
      <c r="AQ259" s="6">
        <v>301</v>
      </c>
      <c r="AR259" s="6">
        <v>3</v>
      </c>
      <c r="AS259" s="6">
        <f t="shared" si="228"/>
        <v>465</v>
      </c>
      <c r="AT259" s="6">
        <f t="shared" si="229"/>
        <v>348</v>
      </c>
      <c r="AU259" s="6">
        <f t="shared" si="230"/>
        <v>581</v>
      </c>
      <c r="AV259" s="6">
        <f t="shared" si="231"/>
        <v>2</v>
      </c>
      <c r="AW259" s="6">
        <f t="shared" si="232"/>
        <v>3</v>
      </c>
      <c r="AX259" s="6">
        <f t="shared" si="233"/>
        <v>7</v>
      </c>
      <c r="AY259" s="6">
        <f t="shared" si="234"/>
        <v>11</v>
      </c>
      <c r="AZ259" s="6">
        <f t="shared" si="235"/>
        <v>14</v>
      </c>
    </row>
    <row r="260" spans="1:52" hidden="1">
      <c r="A260" s="35">
        <v>274</v>
      </c>
      <c r="B260" s="7" t="s">
        <v>104</v>
      </c>
      <c r="C260" s="23" t="s">
        <v>103</v>
      </c>
      <c r="D260" s="8" t="s">
        <v>1</v>
      </c>
      <c r="E260" s="8" t="s">
        <v>107</v>
      </c>
      <c r="F260" s="9" t="s">
        <v>69</v>
      </c>
      <c r="G260" s="26" t="s">
        <v>8</v>
      </c>
      <c r="H260" s="6">
        <f>ROUNDDOWN(AI260*1.05,0)+INDEX(Sheet2!$B$2:'Sheet2'!$B$5,MATCH(G260,Sheet2!$A$2:'Sheet2'!$A$5,0),0)+34*AR260-ROUNDUP(IF($BA$1=TRUE,AT260,AU260)/10,0)</f>
        <v>405</v>
      </c>
      <c r="I260" s="6">
        <f>ROUNDDOWN(AJ260*1.05,0)+INDEX(Sheet2!$B$2:'Sheet2'!$B$5,MATCH(G260,Sheet2!$A$2:'Sheet2'!$A$5,0),0)+34*AR260-ROUNDUP(IF($BA$1=TRUE,AT260,AU260)/10,0)</f>
        <v>541</v>
      </c>
      <c r="J260" s="45">
        <f t="shared" si="211"/>
        <v>946</v>
      </c>
      <c r="K260" s="41">
        <f>AU260-ROUNDDOWN(AP260/2,0)-ROUNDDOWN(MAX(AO260*1.2,AN260*0.5),0)+INDEX(Sheet2!$C$2:'Sheet2'!$C$5,MATCH(G260,Sheet2!$A$2:'Sheet2'!$A$5,0),0)</f>
        <v>550</v>
      </c>
      <c r="L260" s="23">
        <f t="shared" si="212"/>
        <v>265</v>
      </c>
      <c r="M260" s="6"/>
      <c r="N260" s="27">
        <f>AV260+IF($F260="범선",IF($BE$1=TRUE,INDEX(Sheet2!$H$2:'Sheet2'!$H$45,MATCH(AV260,Sheet2!$G$2:'Sheet2'!$G$45,0),0)),IF($BF$1=TRUE,INDEX(Sheet2!$I$2:'Sheet2'!$I$45,MATCH(AV260,Sheet2!$G$2:'Sheet2'!$G$45,0)),IF($BG$1=TRUE,INDEX(Sheet2!$H$2:'Sheet2'!$H$45,MATCH(AV260,Sheet2!$G$2:'Sheet2'!$G$45,0)),0)))+IF($BC$1=TRUE,2,0)</f>
        <v>4</v>
      </c>
      <c r="O260" s="8">
        <f t="shared" si="213"/>
        <v>7</v>
      </c>
      <c r="P260" s="8">
        <f t="shared" si="214"/>
        <v>10</v>
      </c>
      <c r="Q260" s="26">
        <f t="shared" si="215"/>
        <v>13</v>
      </c>
      <c r="R260" s="8">
        <f>AW260+IF($F260="범선",IF($BE$1=TRUE,INDEX(Sheet2!$H$2:'Sheet2'!$H$45,MATCH(AW260,Sheet2!$G$2:'Sheet2'!$G$45,0),0)),IF($BF$1=TRUE,INDEX(Sheet2!$I$2:'Sheet2'!$I$45,MATCH(AW260,Sheet2!$G$2:'Sheet2'!$G$45,0)),IF($BG$1=TRUE,INDEX(Sheet2!$H$2:'Sheet2'!$H$45,MATCH(AW260,Sheet2!$G$2:'Sheet2'!$G$45,0)),0)))+IF($BC$1=TRUE,2,0)</f>
        <v>5</v>
      </c>
      <c r="S260" s="8">
        <f t="shared" si="216"/>
        <v>8.5</v>
      </c>
      <c r="T260" s="8">
        <f t="shared" si="217"/>
        <v>11.5</v>
      </c>
      <c r="U260" s="26">
        <f t="shared" si="218"/>
        <v>14.5</v>
      </c>
      <c r="V260" s="8">
        <f>AX260+IF($F260="범선",IF($BE$1=TRUE,INDEX(Sheet2!$H$2:'Sheet2'!$H$45,MATCH(AX260,Sheet2!$G$2:'Sheet2'!$G$45,0),0)),IF($BF$1=TRUE,INDEX(Sheet2!$I$2:'Sheet2'!$I$45,MATCH(AX260,Sheet2!$G$2:'Sheet2'!$G$45,0)),IF($BG$1=TRUE,INDEX(Sheet2!$H$2:'Sheet2'!$H$45,MATCH(AX260,Sheet2!$G$2:'Sheet2'!$G$45,0)),0)))+IF($BC$1=TRUE,2,0)</f>
        <v>9</v>
      </c>
      <c r="W260" s="8">
        <f t="shared" si="219"/>
        <v>12.5</v>
      </c>
      <c r="X260" s="8">
        <f t="shared" si="220"/>
        <v>15.5</v>
      </c>
      <c r="Y260" s="26">
        <f t="shared" si="221"/>
        <v>18.5</v>
      </c>
      <c r="Z260" s="8">
        <f>AY260+IF($F260="범선",IF($BE$1=TRUE,INDEX(Sheet2!$H$2:'Sheet2'!$H$45,MATCH(AY260,Sheet2!$G$2:'Sheet2'!$G$45,0),0)),IF($BF$1=TRUE,INDEX(Sheet2!$I$2:'Sheet2'!$I$45,MATCH(AY260,Sheet2!$G$2:'Sheet2'!$G$45,0)),IF($BG$1=TRUE,INDEX(Sheet2!$H$2:'Sheet2'!$H$45,MATCH(AY260,Sheet2!$G$2:'Sheet2'!$G$45,0)),0)))+IF($BC$1=TRUE,2,0)</f>
        <v>12</v>
      </c>
      <c r="AA260" s="8">
        <f t="shared" si="222"/>
        <v>15.5</v>
      </c>
      <c r="AB260" s="8">
        <f t="shared" si="223"/>
        <v>18.5</v>
      </c>
      <c r="AC260" s="26">
        <f t="shared" si="224"/>
        <v>21.5</v>
      </c>
      <c r="AD260" s="8">
        <f>AZ260+IF($F260="범선",IF($BE$1=TRUE,INDEX(Sheet2!$H$2:'Sheet2'!$H$45,MATCH(AZ260,Sheet2!$G$2:'Sheet2'!$G$45,0),0)),IF($BF$1=TRUE,INDEX(Sheet2!$I$2:'Sheet2'!$I$45,MATCH(AZ260,Sheet2!$G$2:'Sheet2'!$G$45,0)),IF($BG$1=TRUE,INDEX(Sheet2!$H$2:'Sheet2'!$H$45,MATCH(AZ260,Sheet2!$G$2:'Sheet2'!$G$45,0)),0)))+IF($BC$1=TRUE,2,0)</f>
        <v>16</v>
      </c>
      <c r="AE260" s="8">
        <f t="shared" si="225"/>
        <v>19.5</v>
      </c>
      <c r="AF260" s="8">
        <f t="shared" si="226"/>
        <v>22.5</v>
      </c>
      <c r="AG260" s="26">
        <f t="shared" si="227"/>
        <v>25.5</v>
      </c>
      <c r="AH260" s="8"/>
      <c r="AI260" s="6">
        <v>180</v>
      </c>
      <c r="AJ260" s="6">
        <v>310</v>
      </c>
      <c r="AK260" s="6">
        <v>14</v>
      </c>
      <c r="AL260" s="6">
        <v>11</v>
      </c>
      <c r="AM260" s="6">
        <v>32</v>
      </c>
      <c r="AN260" s="6">
        <v>94</v>
      </c>
      <c r="AO260" s="6">
        <v>46</v>
      </c>
      <c r="AP260" s="6">
        <v>68</v>
      </c>
      <c r="AQ260" s="6">
        <v>310</v>
      </c>
      <c r="AR260" s="6">
        <v>3</v>
      </c>
      <c r="AS260" s="6">
        <f t="shared" si="228"/>
        <v>472</v>
      </c>
      <c r="AT260" s="6">
        <f t="shared" si="229"/>
        <v>354</v>
      </c>
      <c r="AU260" s="6">
        <f t="shared" si="230"/>
        <v>590</v>
      </c>
      <c r="AV260" s="6">
        <f t="shared" si="231"/>
        <v>2</v>
      </c>
      <c r="AW260" s="6">
        <f t="shared" si="232"/>
        <v>3</v>
      </c>
      <c r="AX260" s="6">
        <f t="shared" si="233"/>
        <v>7</v>
      </c>
      <c r="AY260" s="6">
        <f t="shared" si="234"/>
        <v>10</v>
      </c>
      <c r="AZ260" s="6">
        <f t="shared" si="235"/>
        <v>14</v>
      </c>
    </row>
    <row r="261" spans="1:52" hidden="1">
      <c r="A261" s="35">
        <v>275</v>
      </c>
      <c r="B261" s="7" t="s">
        <v>106</v>
      </c>
      <c r="C261" s="23" t="s">
        <v>103</v>
      </c>
      <c r="D261" s="8" t="s">
        <v>43</v>
      </c>
      <c r="E261" s="8" t="s">
        <v>108</v>
      </c>
      <c r="F261" s="9" t="s">
        <v>69</v>
      </c>
      <c r="G261" s="26" t="s">
        <v>8</v>
      </c>
      <c r="H261" s="6">
        <f>ROUNDDOWN(AI261*1.05,0)+INDEX(Sheet2!$B$2:'Sheet2'!$B$5,MATCH(G261,Sheet2!$A$2:'Sheet2'!$A$5,0),0)+34*AR261-ROUNDUP(IF($BA$1=TRUE,AT261,AU261)/10,0)</f>
        <v>375</v>
      </c>
      <c r="I261" s="6">
        <f>ROUNDDOWN(AJ261*1.05,0)+INDEX(Sheet2!$B$2:'Sheet2'!$B$5,MATCH(G261,Sheet2!$A$2:'Sheet2'!$A$5,0),0)+34*AR261-ROUNDUP(IF($BA$1=TRUE,AT261,AU261)/10,0)</f>
        <v>511</v>
      </c>
      <c r="J261" s="45">
        <f t="shared" si="211"/>
        <v>886</v>
      </c>
      <c r="K261" s="41">
        <f>AU261-ROUNDDOWN(AP261/2,0)-ROUNDDOWN(MAX(AO261*1.2,AN261*0.5),0)+INDEX(Sheet2!$C$2:'Sheet2'!$C$5,MATCH(G261,Sheet2!$A$2:'Sheet2'!$A$5,0),0)</f>
        <v>697</v>
      </c>
      <c r="L261" s="23">
        <f t="shared" si="212"/>
        <v>353</v>
      </c>
      <c r="M261" s="6"/>
      <c r="N261" s="27">
        <f>AV261+IF($F261="범선",IF($BE$1=TRUE,INDEX(Sheet2!$H$2:'Sheet2'!$H$45,MATCH(AV261,Sheet2!$G$2:'Sheet2'!$G$45,0),0)),IF($BF$1=TRUE,INDEX(Sheet2!$I$2:'Sheet2'!$I$45,MATCH(AV261,Sheet2!$G$2:'Sheet2'!$G$45,0)),IF($BG$1=TRUE,INDEX(Sheet2!$H$2:'Sheet2'!$H$45,MATCH(AV261,Sheet2!$G$2:'Sheet2'!$G$45,0)),0)))+IF($BC$1=TRUE,2,0)</f>
        <v>4</v>
      </c>
      <c r="O261" s="8">
        <f t="shared" si="213"/>
        <v>7</v>
      </c>
      <c r="P261" s="8">
        <f t="shared" si="214"/>
        <v>10</v>
      </c>
      <c r="Q261" s="26">
        <f t="shared" si="215"/>
        <v>13</v>
      </c>
      <c r="R261" s="8">
        <f>AW261+IF($F261="범선",IF($BE$1=TRUE,INDEX(Sheet2!$H$2:'Sheet2'!$H$45,MATCH(AW261,Sheet2!$G$2:'Sheet2'!$G$45,0),0)),IF($BF$1=TRUE,INDEX(Sheet2!$I$2:'Sheet2'!$I$45,MATCH(AW261,Sheet2!$G$2:'Sheet2'!$G$45,0)),IF($BG$1=TRUE,INDEX(Sheet2!$H$2:'Sheet2'!$H$45,MATCH(AW261,Sheet2!$G$2:'Sheet2'!$G$45,0)),0)))+IF($BC$1=TRUE,2,0)</f>
        <v>6</v>
      </c>
      <c r="S261" s="8">
        <f t="shared" si="216"/>
        <v>9.5</v>
      </c>
      <c r="T261" s="8">
        <f t="shared" si="217"/>
        <v>12.5</v>
      </c>
      <c r="U261" s="26">
        <f t="shared" si="218"/>
        <v>15.5</v>
      </c>
      <c r="V261" s="8">
        <f>AX261+IF($F261="범선",IF($BE$1=TRUE,INDEX(Sheet2!$H$2:'Sheet2'!$H$45,MATCH(AX261,Sheet2!$G$2:'Sheet2'!$G$45,0),0)),IF($BF$1=TRUE,INDEX(Sheet2!$I$2:'Sheet2'!$I$45,MATCH(AX261,Sheet2!$G$2:'Sheet2'!$G$45,0)),IF($BG$1=TRUE,INDEX(Sheet2!$H$2:'Sheet2'!$H$45,MATCH(AX261,Sheet2!$G$2:'Sheet2'!$G$45,0)),0)))+IF($BC$1=TRUE,2,0)</f>
        <v>9</v>
      </c>
      <c r="W261" s="8">
        <f t="shared" si="219"/>
        <v>12.5</v>
      </c>
      <c r="X261" s="8">
        <f t="shared" si="220"/>
        <v>15.5</v>
      </c>
      <c r="Y261" s="26">
        <f t="shared" si="221"/>
        <v>18.5</v>
      </c>
      <c r="Z261" s="8">
        <f>AY261+IF($F261="범선",IF($BE$1=TRUE,INDEX(Sheet2!$H$2:'Sheet2'!$H$45,MATCH(AY261,Sheet2!$G$2:'Sheet2'!$G$45,0),0)),IF($BF$1=TRUE,INDEX(Sheet2!$I$2:'Sheet2'!$I$45,MATCH(AY261,Sheet2!$G$2:'Sheet2'!$G$45,0)),IF($BG$1=TRUE,INDEX(Sheet2!$H$2:'Sheet2'!$H$45,MATCH(AY261,Sheet2!$G$2:'Sheet2'!$G$45,0)),0)))+IF($BC$1=TRUE,2,0)</f>
        <v>13</v>
      </c>
      <c r="AA261" s="8">
        <f t="shared" si="222"/>
        <v>16.5</v>
      </c>
      <c r="AB261" s="8">
        <f t="shared" si="223"/>
        <v>19.5</v>
      </c>
      <c r="AC261" s="26">
        <f t="shared" si="224"/>
        <v>22.5</v>
      </c>
      <c r="AD261" s="8">
        <f>AZ261+IF($F261="범선",IF($BE$1=TRUE,INDEX(Sheet2!$H$2:'Sheet2'!$H$45,MATCH(AZ261,Sheet2!$G$2:'Sheet2'!$G$45,0),0)),IF($BF$1=TRUE,INDEX(Sheet2!$I$2:'Sheet2'!$I$45,MATCH(AZ261,Sheet2!$G$2:'Sheet2'!$G$45,0)),IF($BG$1=TRUE,INDEX(Sheet2!$H$2:'Sheet2'!$H$45,MATCH(AZ261,Sheet2!$G$2:'Sheet2'!$G$45,0)),0)))+IF($BC$1=TRUE,2,0)</f>
        <v>16</v>
      </c>
      <c r="AE261" s="8">
        <f t="shared" si="225"/>
        <v>19.5</v>
      </c>
      <c r="AF261" s="8">
        <f t="shared" si="226"/>
        <v>22.5</v>
      </c>
      <c r="AG261" s="26">
        <f t="shared" si="227"/>
        <v>25.5</v>
      </c>
      <c r="AH261" s="8"/>
      <c r="AI261" s="6">
        <v>160</v>
      </c>
      <c r="AJ261" s="6">
        <v>290</v>
      </c>
      <c r="AK261" s="6">
        <v>11</v>
      </c>
      <c r="AL261" s="6">
        <v>9</v>
      </c>
      <c r="AM261" s="6">
        <v>39</v>
      </c>
      <c r="AN261" s="6">
        <v>94</v>
      </c>
      <c r="AO261" s="6">
        <v>46</v>
      </c>
      <c r="AP261" s="6">
        <v>68</v>
      </c>
      <c r="AQ261" s="6">
        <v>428</v>
      </c>
      <c r="AR261" s="6">
        <v>3</v>
      </c>
      <c r="AS261" s="6">
        <f t="shared" si="228"/>
        <v>590</v>
      </c>
      <c r="AT261" s="6">
        <f t="shared" si="229"/>
        <v>442</v>
      </c>
      <c r="AU261" s="6">
        <f t="shared" si="230"/>
        <v>737</v>
      </c>
      <c r="AV261" s="6">
        <f t="shared" si="231"/>
        <v>2</v>
      </c>
      <c r="AW261" s="6">
        <f t="shared" si="232"/>
        <v>4</v>
      </c>
      <c r="AX261" s="6">
        <f t="shared" si="233"/>
        <v>7</v>
      </c>
      <c r="AY261" s="6">
        <f t="shared" si="234"/>
        <v>11</v>
      </c>
      <c r="AZ261" s="6">
        <f t="shared" si="235"/>
        <v>14</v>
      </c>
    </row>
    <row r="262" spans="1:52" hidden="1">
      <c r="A262" s="35">
        <v>276</v>
      </c>
      <c r="B262" s="7"/>
      <c r="C262" s="23" t="s">
        <v>248</v>
      </c>
      <c r="D262" s="8" t="s">
        <v>43</v>
      </c>
      <c r="E262" s="8" t="s">
        <v>124</v>
      </c>
      <c r="F262" s="9" t="s">
        <v>69</v>
      </c>
      <c r="G262" s="26" t="s">
        <v>8</v>
      </c>
      <c r="H262" s="6">
        <f>ROUNDDOWN(AI262*1.05,0)+INDEX(Sheet2!$B$2:'Sheet2'!$B$5,MATCH(G262,Sheet2!$A$2:'Sheet2'!$A$5,0),0)+34*AR262-ROUNDUP(IF($BA$1=TRUE,AT262,AU262)/10,0)</f>
        <v>465</v>
      </c>
      <c r="I262" s="6">
        <f>ROUNDDOWN(AJ262*1.05,0)+INDEX(Sheet2!$B$2:'Sheet2'!$B$5,MATCH(G262,Sheet2!$A$2:'Sheet2'!$A$5,0),0)+34*AR262-ROUNDUP(IF($BA$1=TRUE,AT262,AU262)/10,0)</f>
        <v>486</v>
      </c>
      <c r="J262" s="45">
        <f t="shared" si="211"/>
        <v>951</v>
      </c>
      <c r="K262" s="41">
        <f>AU262-ROUNDDOWN(AP262/2,0)-ROUNDDOWN(MAX(AO262*1.2,AN262*0.5),0)+INDEX(Sheet2!$C$2:'Sheet2'!$C$5,MATCH(G262,Sheet2!$A$2:'Sheet2'!$A$5,0),0)</f>
        <v>777</v>
      </c>
      <c r="L262" s="23">
        <f t="shared" si="212"/>
        <v>405</v>
      </c>
      <c r="M262" s="6"/>
      <c r="N262" s="27">
        <f>AV262+IF($F262="범선",IF($BE$1=TRUE,INDEX(Sheet2!$H$2:'Sheet2'!$H$45,MATCH(AV262,Sheet2!$G$2:'Sheet2'!$G$45,0),0)),IF($BF$1=TRUE,INDEX(Sheet2!$I$2:'Sheet2'!$I$45,MATCH(AV262,Sheet2!$G$2:'Sheet2'!$G$45,0)),IF($BG$1=TRUE,INDEX(Sheet2!$H$2:'Sheet2'!$H$45,MATCH(AV262,Sheet2!$G$2:'Sheet2'!$G$45,0)),0)))+IF($BC$1=TRUE,2,0)</f>
        <v>2</v>
      </c>
      <c r="O262" s="8">
        <f t="shared" si="213"/>
        <v>5</v>
      </c>
      <c r="P262" s="8">
        <f t="shared" si="214"/>
        <v>8</v>
      </c>
      <c r="Q262" s="26">
        <f t="shared" si="215"/>
        <v>11</v>
      </c>
      <c r="R262" s="8">
        <f>AW262+IF($F262="범선",IF($BE$1=TRUE,INDEX(Sheet2!$H$2:'Sheet2'!$H$45,MATCH(AW262,Sheet2!$G$2:'Sheet2'!$G$45,0),0)),IF($BF$1=TRUE,INDEX(Sheet2!$I$2:'Sheet2'!$I$45,MATCH(AW262,Sheet2!$G$2:'Sheet2'!$G$45,0)),IF($BG$1=TRUE,INDEX(Sheet2!$H$2:'Sheet2'!$H$45,MATCH(AW262,Sheet2!$G$2:'Sheet2'!$G$45,0)),0)))+IF($BC$1=TRUE,2,0)</f>
        <v>3</v>
      </c>
      <c r="S262" s="8">
        <f t="shared" si="216"/>
        <v>6.5</v>
      </c>
      <c r="T262" s="8">
        <f t="shared" si="217"/>
        <v>9.5</v>
      </c>
      <c r="U262" s="26">
        <f t="shared" si="218"/>
        <v>12.5</v>
      </c>
      <c r="V262" s="8">
        <f>AX262+IF($F262="범선",IF($BE$1=TRUE,INDEX(Sheet2!$H$2:'Sheet2'!$H$45,MATCH(AX262,Sheet2!$G$2:'Sheet2'!$G$45,0),0)),IF($BF$1=TRUE,INDEX(Sheet2!$I$2:'Sheet2'!$I$45,MATCH(AX262,Sheet2!$G$2:'Sheet2'!$G$45,0)),IF($BG$1=TRUE,INDEX(Sheet2!$H$2:'Sheet2'!$H$45,MATCH(AX262,Sheet2!$G$2:'Sheet2'!$G$45,0)),0)))+IF($BC$1=TRUE,2,0)</f>
        <v>6</v>
      </c>
      <c r="W262" s="8">
        <f t="shared" si="219"/>
        <v>9.5</v>
      </c>
      <c r="X262" s="8">
        <f t="shared" si="220"/>
        <v>12.5</v>
      </c>
      <c r="Y262" s="26">
        <f t="shared" si="221"/>
        <v>15.5</v>
      </c>
      <c r="Z262" s="8">
        <f>AY262+IF($F262="범선",IF($BE$1=TRUE,INDEX(Sheet2!$H$2:'Sheet2'!$H$45,MATCH(AY262,Sheet2!$G$2:'Sheet2'!$G$45,0),0)),IF($BF$1=TRUE,INDEX(Sheet2!$I$2:'Sheet2'!$I$45,MATCH(AY262,Sheet2!$G$2:'Sheet2'!$G$45,0)),IF($BG$1=TRUE,INDEX(Sheet2!$H$2:'Sheet2'!$H$45,MATCH(AY262,Sheet2!$G$2:'Sheet2'!$G$45,0)),0)))+IF($BC$1=TRUE,2,0)</f>
        <v>10</v>
      </c>
      <c r="AA262" s="8">
        <f t="shared" si="222"/>
        <v>13.5</v>
      </c>
      <c r="AB262" s="8">
        <f t="shared" si="223"/>
        <v>16.5</v>
      </c>
      <c r="AC262" s="26">
        <f t="shared" si="224"/>
        <v>19.5</v>
      </c>
      <c r="AD262" s="8">
        <f>AZ262+IF($F262="범선",IF($BE$1=TRUE,INDEX(Sheet2!$H$2:'Sheet2'!$H$45,MATCH(AZ262,Sheet2!$G$2:'Sheet2'!$G$45,0),0)),IF($BF$1=TRUE,INDEX(Sheet2!$I$2:'Sheet2'!$I$45,MATCH(AZ262,Sheet2!$G$2:'Sheet2'!$G$45,0)),IF($BG$1=TRUE,INDEX(Sheet2!$H$2:'Sheet2'!$H$45,MATCH(AZ262,Sheet2!$G$2:'Sheet2'!$G$45,0)),0)))+IF($BC$1=TRUE,2,0)</f>
        <v>14</v>
      </c>
      <c r="AE262" s="8">
        <f t="shared" si="225"/>
        <v>17.5</v>
      </c>
      <c r="AF262" s="8">
        <f t="shared" si="226"/>
        <v>20.5</v>
      </c>
      <c r="AG262" s="26">
        <f t="shared" si="227"/>
        <v>23.5</v>
      </c>
      <c r="AH262" s="8"/>
      <c r="AI262" s="6">
        <v>250</v>
      </c>
      <c r="AJ262" s="6">
        <v>270</v>
      </c>
      <c r="AK262" s="6">
        <v>10</v>
      </c>
      <c r="AL262" s="6">
        <v>10</v>
      </c>
      <c r="AM262" s="6">
        <v>25</v>
      </c>
      <c r="AN262" s="6">
        <v>92</v>
      </c>
      <c r="AO262" s="6">
        <v>38</v>
      </c>
      <c r="AP262" s="6">
        <v>64</v>
      </c>
      <c r="AQ262" s="6">
        <v>489</v>
      </c>
      <c r="AR262" s="6">
        <v>3</v>
      </c>
      <c r="AS262" s="6">
        <f t="shared" si="228"/>
        <v>645</v>
      </c>
      <c r="AT262" s="6">
        <f t="shared" si="229"/>
        <v>483</v>
      </c>
      <c r="AU262" s="6">
        <f t="shared" si="230"/>
        <v>806</v>
      </c>
      <c r="AV262" s="6">
        <f t="shared" si="231"/>
        <v>0</v>
      </c>
      <c r="AW262" s="6">
        <f t="shared" si="232"/>
        <v>1</v>
      </c>
      <c r="AX262" s="6">
        <f t="shared" si="233"/>
        <v>4</v>
      </c>
      <c r="AY262" s="6">
        <f t="shared" si="234"/>
        <v>8</v>
      </c>
      <c r="AZ262" s="6">
        <f t="shared" si="235"/>
        <v>12</v>
      </c>
    </row>
    <row r="263" spans="1:52" hidden="1">
      <c r="A263" s="35">
        <v>277</v>
      </c>
      <c r="B263" s="7" t="s">
        <v>123</v>
      </c>
      <c r="C263" s="23" t="s">
        <v>121</v>
      </c>
      <c r="D263" s="8" t="s">
        <v>1</v>
      </c>
      <c r="E263" s="8" t="s">
        <v>0</v>
      </c>
      <c r="F263" s="9" t="s">
        <v>69</v>
      </c>
      <c r="G263" s="26" t="s">
        <v>8</v>
      </c>
      <c r="H263" s="6">
        <f>ROUNDDOWN(AI263*1.05,0)+INDEX(Sheet2!$B$2:'Sheet2'!$B$5,MATCH(G263,Sheet2!$A$2:'Sheet2'!$A$5,0),0)+34*AR263-ROUNDUP(IF($BA$1=TRUE,AT263,AU263)/10,0)</f>
        <v>475</v>
      </c>
      <c r="I263" s="6">
        <f>ROUNDDOWN(AJ263*1.05,0)+INDEX(Sheet2!$B$2:'Sheet2'!$B$5,MATCH(G263,Sheet2!$A$2:'Sheet2'!$A$5,0),0)+34*AR263-ROUNDUP(IF($BA$1=TRUE,AT263,AU263)/10,0)</f>
        <v>496</v>
      </c>
      <c r="J263" s="45">
        <f t="shared" si="211"/>
        <v>971</v>
      </c>
      <c r="K263" s="41">
        <f>AU263-ROUNDDOWN(AP263/2,0)-ROUNDDOWN(MAX(AO263*1.2,AN263*0.5),0)+INDEX(Sheet2!$C$2:'Sheet2'!$C$5,MATCH(G263,Sheet2!$A$2:'Sheet2'!$A$5,0),0)</f>
        <v>799</v>
      </c>
      <c r="L263" s="23">
        <f t="shared" si="212"/>
        <v>417</v>
      </c>
      <c r="M263" s="6"/>
      <c r="N263" s="27">
        <f>AV263+IF($F263="범선",IF($BE$1=TRUE,INDEX(Sheet2!$H$2:'Sheet2'!$H$45,MATCH(AV263,Sheet2!$G$2:'Sheet2'!$G$45,0),0)),IF($BF$1=TRUE,INDEX(Sheet2!$I$2:'Sheet2'!$I$45,MATCH(AV263,Sheet2!$G$2:'Sheet2'!$G$45,0)),IF($BG$1=TRUE,INDEX(Sheet2!$H$2:'Sheet2'!$H$45,MATCH(AV263,Sheet2!$G$2:'Sheet2'!$G$45,0)),0)))+IF($BC$1=TRUE,2,0)</f>
        <v>3</v>
      </c>
      <c r="O263" s="8">
        <f t="shared" si="213"/>
        <v>6</v>
      </c>
      <c r="P263" s="8">
        <f t="shared" si="214"/>
        <v>9</v>
      </c>
      <c r="Q263" s="26">
        <f t="shared" si="215"/>
        <v>12</v>
      </c>
      <c r="R263" s="8">
        <f>AW263+IF($F263="범선",IF($BE$1=TRUE,INDEX(Sheet2!$H$2:'Sheet2'!$H$45,MATCH(AW263,Sheet2!$G$2:'Sheet2'!$G$45,0),0)),IF($BF$1=TRUE,INDEX(Sheet2!$I$2:'Sheet2'!$I$45,MATCH(AW263,Sheet2!$G$2:'Sheet2'!$G$45,0)),IF($BG$1=TRUE,INDEX(Sheet2!$H$2:'Sheet2'!$H$45,MATCH(AW263,Sheet2!$G$2:'Sheet2'!$G$45,0)),0)))+IF($BC$1=TRUE,2,0)</f>
        <v>4</v>
      </c>
      <c r="S263" s="8">
        <f t="shared" si="216"/>
        <v>7.5</v>
      </c>
      <c r="T263" s="8">
        <f t="shared" si="217"/>
        <v>10.5</v>
      </c>
      <c r="U263" s="26">
        <f t="shared" si="218"/>
        <v>13.5</v>
      </c>
      <c r="V263" s="8">
        <f>AX263+IF($F263="범선",IF($BE$1=TRUE,INDEX(Sheet2!$H$2:'Sheet2'!$H$45,MATCH(AX263,Sheet2!$G$2:'Sheet2'!$G$45,0),0)),IF($BF$1=TRUE,INDEX(Sheet2!$I$2:'Sheet2'!$I$45,MATCH(AX263,Sheet2!$G$2:'Sheet2'!$G$45,0)),IF($BG$1=TRUE,INDEX(Sheet2!$H$2:'Sheet2'!$H$45,MATCH(AX263,Sheet2!$G$2:'Sheet2'!$G$45,0)),0)))+IF($BC$1=TRUE,2,0)</f>
        <v>7</v>
      </c>
      <c r="W263" s="8">
        <f t="shared" si="219"/>
        <v>10.5</v>
      </c>
      <c r="X263" s="8">
        <f t="shared" si="220"/>
        <v>13.5</v>
      </c>
      <c r="Y263" s="26">
        <f t="shared" si="221"/>
        <v>16.5</v>
      </c>
      <c r="Z263" s="8">
        <f>AY263+IF($F263="범선",IF($BE$1=TRUE,INDEX(Sheet2!$H$2:'Sheet2'!$H$45,MATCH(AY263,Sheet2!$G$2:'Sheet2'!$G$45,0),0)),IF($BF$1=TRUE,INDEX(Sheet2!$I$2:'Sheet2'!$I$45,MATCH(AY263,Sheet2!$G$2:'Sheet2'!$G$45,0)),IF($BG$1=TRUE,INDEX(Sheet2!$H$2:'Sheet2'!$H$45,MATCH(AY263,Sheet2!$G$2:'Sheet2'!$G$45,0)),0)))+IF($BC$1=TRUE,2,0)</f>
        <v>11</v>
      </c>
      <c r="AA263" s="8">
        <f t="shared" si="222"/>
        <v>14.5</v>
      </c>
      <c r="AB263" s="8">
        <f t="shared" si="223"/>
        <v>17.5</v>
      </c>
      <c r="AC263" s="26">
        <f t="shared" si="224"/>
        <v>20.5</v>
      </c>
      <c r="AD263" s="8">
        <f>AZ263+IF($F263="범선",IF($BE$1=TRUE,INDEX(Sheet2!$H$2:'Sheet2'!$H$45,MATCH(AZ263,Sheet2!$G$2:'Sheet2'!$G$45,0),0)),IF($BF$1=TRUE,INDEX(Sheet2!$I$2:'Sheet2'!$I$45,MATCH(AZ263,Sheet2!$G$2:'Sheet2'!$G$45,0)),IF($BG$1=TRUE,INDEX(Sheet2!$H$2:'Sheet2'!$H$45,MATCH(AZ263,Sheet2!$G$2:'Sheet2'!$G$45,0)),0)))+IF($BC$1=TRUE,2,0)</f>
        <v>15</v>
      </c>
      <c r="AE263" s="8">
        <f t="shared" si="225"/>
        <v>18.5</v>
      </c>
      <c r="AF263" s="8">
        <f t="shared" si="226"/>
        <v>21.5</v>
      </c>
      <c r="AG263" s="26">
        <f t="shared" si="227"/>
        <v>24.5</v>
      </c>
      <c r="AH263" s="8"/>
      <c r="AI263" s="6">
        <v>260</v>
      </c>
      <c r="AJ263" s="6">
        <v>280</v>
      </c>
      <c r="AK263" s="6">
        <v>12</v>
      </c>
      <c r="AL263" s="6">
        <v>13</v>
      </c>
      <c r="AM263" s="6">
        <v>30</v>
      </c>
      <c r="AN263" s="6">
        <v>99</v>
      </c>
      <c r="AO263" s="6">
        <v>30</v>
      </c>
      <c r="AP263" s="6">
        <v>64</v>
      </c>
      <c r="AQ263" s="6">
        <v>502</v>
      </c>
      <c r="AR263" s="6">
        <v>3</v>
      </c>
      <c r="AS263" s="6">
        <f t="shared" si="228"/>
        <v>665</v>
      </c>
      <c r="AT263" s="6">
        <f t="shared" si="229"/>
        <v>498</v>
      </c>
      <c r="AU263" s="6">
        <f t="shared" si="230"/>
        <v>831</v>
      </c>
      <c r="AV263" s="6">
        <f t="shared" si="231"/>
        <v>1</v>
      </c>
      <c r="AW263" s="6">
        <f t="shared" si="232"/>
        <v>2</v>
      </c>
      <c r="AX263" s="6">
        <f t="shared" si="233"/>
        <v>5</v>
      </c>
      <c r="AY263" s="6">
        <f t="shared" si="234"/>
        <v>9</v>
      </c>
      <c r="AZ263" s="6">
        <f t="shared" si="235"/>
        <v>13</v>
      </c>
    </row>
    <row r="264" spans="1:52" hidden="1">
      <c r="A264" s="35">
        <v>278</v>
      </c>
      <c r="B264" s="7" t="s">
        <v>122</v>
      </c>
      <c r="C264" s="23" t="s">
        <v>121</v>
      </c>
      <c r="D264" s="8" t="s">
        <v>1</v>
      </c>
      <c r="E264" s="8" t="s">
        <v>0</v>
      </c>
      <c r="F264" s="9" t="s">
        <v>69</v>
      </c>
      <c r="G264" s="26" t="s">
        <v>8</v>
      </c>
      <c r="H264" s="6">
        <f>ROUNDDOWN(AI264*1.05,0)+INDEX(Sheet2!$B$2:'Sheet2'!$B$5,MATCH(G264,Sheet2!$A$2:'Sheet2'!$A$5,0),0)+34*AR264-ROUNDUP(IF($BA$1=TRUE,AT264,AU264)/10,0)</f>
        <v>481</v>
      </c>
      <c r="I264" s="6">
        <f>ROUNDDOWN(AJ264*1.05,0)+INDEX(Sheet2!$B$2:'Sheet2'!$B$5,MATCH(G264,Sheet2!$A$2:'Sheet2'!$A$5,0),0)+34*AR264-ROUNDUP(IF($BA$1=TRUE,AT264,AU264)/10,0)</f>
        <v>502</v>
      </c>
      <c r="J264" s="45">
        <f t="shared" si="211"/>
        <v>983</v>
      </c>
      <c r="K264" s="41">
        <f>AU264-ROUNDDOWN(AP264/2,0)-ROUNDDOWN(MAX(AO264*1.2,AN264*0.5),0)+INDEX(Sheet2!$C$2:'Sheet2'!$C$5,MATCH(G264,Sheet2!$A$2:'Sheet2'!$A$5,0),0)</f>
        <v>777</v>
      </c>
      <c r="L264" s="23">
        <f t="shared" si="212"/>
        <v>405</v>
      </c>
      <c r="M264" s="6"/>
      <c r="N264" s="27">
        <f>AV264+IF($F264="범선",IF($BE$1=TRUE,INDEX(Sheet2!$H$2:'Sheet2'!$H$45,MATCH(AV264,Sheet2!$G$2:'Sheet2'!$G$45,0),0)),IF($BF$1=TRUE,INDEX(Sheet2!$I$2:'Sheet2'!$I$45,MATCH(AV264,Sheet2!$G$2:'Sheet2'!$G$45,0)),IF($BG$1=TRUE,INDEX(Sheet2!$H$2:'Sheet2'!$H$45,MATCH(AV264,Sheet2!$G$2:'Sheet2'!$G$45,0)),0)))+IF($BC$1=TRUE,2,0)</f>
        <v>2</v>
      </c>
      <c r="O264" s="8">
        <f t="shared" si="213"/>
        <v>5</v>
      </c>
      <c r="P264" s="8">
        <f t="shared" si="214"/>
        <v>8</v>
      </c>
      <c r="Q264" s="26">
        <f t="shared" si="215"/>
        <v>11</v>
      </c>
      <c r="R264" s="8">
        <f>AW264+IF($F264="범선",IF($BE$1=TRUE,INDEX(Sheet2!$H$2:'Sheet2'!$H$45,MATCH(AW264,Sheet2!$G$2:'Sheet2'!$G$45,0),0)),IF($BF$1=TRUE,INDEX(Sheet2!$I$2:'Sheet2'!$I$45,MATCH(AW264,Sheet2!$G$2:'Sheet2'!$G$45,0)),IF($BG$1=TRUE,INDEX(Sheet2!$H$2:'Sheet2'!$H$45,MATCH(AW264,Sheet2!$G$2:'Sheet2'!$G$45,0)),0)))+IF($BC$1=TRUE,2,0)</f>
        <v>3</v>
      </c>
      <c r="S264" s="8">
        <f t="shared" si="216"/>
        <v>6.5</v>
      </c>
      <c r="T264" s="8">
        <f t="shared" si="217"/>
        <v>9.5</v>
      </c>
      <c r="U264" s="26">
        <f t="shared" si="218"/>
        <v>12.5</v>
      </c>
      <c r="V264" s="8">
        <f>AX264+IF($F264="범선",IF($BE$1=TRUE,INDEX(Sheet2!$H$2:'Sheet2'!$H$45,MATCH(AX264,Sheet2!$G$2:'Sheet2'!$G$45,0),0)),IF($BF$1=TRUE,INDEX(Sheet2!$I$2:'Sheet2'!$I$45,MATCH(AX264,Sheet2!$G$2:'Sheet2'!$G$45,0)),IF($BG$1=TRUE,INDEX(Sheet2!$H$2:'Sheet2'!$H$45,MATCH(AX264,Sheet2!$G$2:'Sheet2'!$G$45,0)),0)))+IF($BC$1=TRUE,2,0)</f>
        <v>6</v>
      </c>
      <c r="W264" s="8">
        <f t="shared" si="219"/>
        <v>9.5</v>
      </c>
      <c r="X264" s="8">
        <f t="shared" si="220"/>
        <v>12.5</v>
      </c>
      <c r="Y264" s="26">
        <f t="shared" si="221"/>
        <v>15.5</v>
      </c>
      <c r="Z264" s="8">
        <f>AY264+IF($F264="범선",IF($BE$1=TRUE,INDEX(Sheet2!$H$2:'Sheet2'!$H$45,MATCH(AY264,Sheet2!$G$2:'Sheet2'!$G$45,0),0)),IF($BF$1=TRUE,INDEX(Sheet2!$I$2:'Sheet2'!$I$45,MATCH(AY264,Sheet2!$G$2:'Sheet2'!$G$45,0)),IF($BG$1=TRUE,INDEX(Sheet2!$H$2:'Sheet2'!$H$45,MATCH(AY264,Sheet2!$G$2:'Sheet2'!$G$45,0)),0)))+IF($BC$1=TRUE,2,0)</f>
        <v>10</v>
      </c>
      <c r="AA264" s="8">
        <f t="shared" si="222"/>
        <v>13.5</v>
      </c>
      <c r="AB264" s="8">
        <f t="shared" si="223"/>
        <v>16.5</v>
      </c>
      <c r="AC264" s="26">
        <f t="shared" si="224"/>
        <v>19.5</v>
      </c>
      <c r="AD264" s="8">
        <f>AZ264+IF($F264="범선",IF($BE$1=TRUE,INDEX(Sheet2!$H$2:'Sheet2'!$H$45,MATCH(AZ264,Sheet2!$G$2:'Sheet2'!$G$45,0),0)),IF($BF$1=TRUE,INDEX(Sheet2!$I$2:'Sheet2'!$I$45,MATCH(AZ264,Sheet2!$G$2:'Sheet2'!$G$45,0)),IF($BG$1=TRUE,INDEX(Sheet2!$H$2:'Sheet2'!$H$45,MATCH(AZ264,Sheet2!$G$2:'Sheet2'!$G$45,0)),0)))+IF($BC$1=TRUE,2,0)</f>
        <v>14</v>
      </c>
      <c r="AE264" s="8">
        <f t="shared" si="225"/>
        <v>17.5</v>
      </c>
      <c r="AF264" s="8">
        <f t="shared" si="226"/>
        <v>20.5</v>
      </c>
      <c r="AG264" s="26">
        <f t="shared" si="227"/>
        <v>23.5</v>
      </c>
      <c r="AH264" s="8"/>
      <c r="AI264" s="6">
        <v>265</v>
      </c>
      <c r="AJ264" s="6">
        <v>285</v>
      </c>
      <c r="AK264" s="6">
        <v>10</v>
      </c>
      <c r="AL264" s="6">
        <v>10</v>
      </c>
      <c r="AM264" s="6">
        <v>25</v>
      </c>
      <c r="AN264" s="6">
        <v>92</v>
      </c>
      <c r="AO264" s="6">
        <v>38</v>
      </c>
      <c r="AP264" s="6">
        <v>64</v>
      </c>
      <c r="AQ264" s="6">
        <v>489</v>
      </c>
      <c r="AR264" s="6">
        <v>3</v>
      </c>
      <c r="AS264" s="6">
        <f t="shared" si="228"/>
        <v>645</v>
      </c>
      <c r="AT264" s="6">
        <f t="shared" si="229"/>
        <v>483</v>
      </c>
      <c r="AU264" s="6">
        <f t="shared" si="230"/>
        <v>806</v>
      </c>
      <c r="AV264" s="6">
        <f t="shared" si="231"/>
        <v>0</v>
      </c>
      <c r="AW264" s="6">
        <f t="shared" si="232"/>
        <v>1</v>
      </c>
      <c r="AX264" s="6">
        <f t="shared" si="233"/>
        <v>4</v>
      </c>
      <c r="AY264" s="6">
        <f t="shared" si="234"/>
        <v>8</v>
      </c>
      <c r="AZ264" s="6">
        <f t="shared" si="235"/>
        <v>12</v>
      </c>
    </row>
    <row r="265" spans="1:52" hidden="1"/>
    <row r="266" spans="1:52" hidden="1">
      <c r="A266" s="35">
        <v>280</v>
      </c>
      <c r="C266" s="23" t="s">
        <v>387</v>
      </c>
      <c r="D266" s="8" t="s">
        <v>43</v>
      </c>
      <c r="E266" s="8" t="s">
        <v>0</v>
      </c>
      <c r="F266" s="8" t="s">
        <v>303</v>
      </c>
      <c r="G266" s="26" t="s">
        <v>8</v>
      </c>
      <c r="H266" s="6">
        <f>ROUNDDOWN(AI266*1.05,0)+INDEX(Sheet2!$B$2:'Sheet2'!$B$5,MATCH(G266,Sheet2!$A$2:'Sheet2'!$A$5,0),0)+34*AR266-ROUNDUP(IF($BA$1=TRUE,AT266,AU266)/10,0)</f>
        <v>539</v>
      </c>
      <c r="I266" s="6">
        <f>ROUNDDOWN(AJ266*1.05,0)+INDEX(Sheet2!$B$2:'Sheet2'!$B$5,MATCH(G266,Sheet2!$A$2:'Sheet2'!$A$5,0),0)+34*AR266-ROUNDUP(IF($BA$1=TRUE,AT266,AU266)/10,0)</f>
        <v>539</v>
      </c>
      <c r="J266" s="45">
        <f t="shared" si="211"/>
        <v>1078</v>
      </c>
      <c r="K266" s="41">
        <f>AU266-ROUNDDOWN(AP266/2,0)-ROUNDDOWN(MAX(AO266*1.2,AN266*0.5),0)+INDEX(Sheet2!$C$2:'Sheet2'!$C$5,MATCH(G266,Sheet2!$A$2:'Sheet2'!$A$5,0),0)</f>
        <v>597</v>
      </c>
      <c r="L266" s="23">
        <f t="shared" si="212"/>
        <v>298</v>
      </c>
      <c r="M266" s="6"/>
      <c r="N266" s="27">
        <f>AV266+IF($F266="범선",IF($BE$1=TRUE,INDEX(Sheet2!$H$2:'Sheet2'!$H$45,MATCH(AV266,Sheet2!$G$2:'Sheet2'!$G$45,0),0)),IF($BF$1=TRUE,INDEX(Sheet2!$I$2:'Sheet2'!$I$45,MATCH(AV266,Sheet2!$G$2:'Sheet2'!$G$45,0)),IF($BG$1=TRUE,INDEX(Sheet2!$H$2:'Sheet2'!$H$45,MATCH(AV266,Sheet2!$G$2:'Sheet2'!$G$45,0)),0)))+IF($BC$1=TRUE,2,0)</f>
        <v>6</v>
      </c>
      <c r="O266" s="8">
        <f t="shared" si="213"/>
        <v>9</v>
      </c>
      <c r="P266" s="8">
        <f t="shared" si="214"/>
        <v>12</v>
      </c>
      <c r="Q266" s="26">
        <f t="shared" si="215"/>
        <v>15</v>
      </c>
      <c r="R266" s="8">
        <f>AW266+IF($F266="범선",IF($BE$1=TRUE,INDEX(Sheet2!$H$2:'Sheet2'!$H$45,MATCH(AW266,Sheet2!$G$2:'Sheet2'!$G$45,0),0)),IF($BF$1=TRUE,INDEX(Sheet2!$I$2:'Sheet2'!$I$45,MATCH(AW266,Sheet2!$G$2:'Sheet2'!$G$45,0)),IF($BG$1=TRUE,INDEX(Sheet2!$H$2:'Sheet2'!$H$45,MATCH(AW266,Sheet2!$G$2:'Sheet2'!$G$45,0)),0)))+IF($BC$1=TRUE,2,0)</f>
        <v>7</v>
      </c>
      <c r="S266" s="8">
        <f t="shared" si="216"/>
        <v>10.5</v>
      </c>
      <c r="T266" s="8">
        <f t="shared" si="217"/>
        <v>13.5</v>
      </c>
      <c r="U266" s="26">
        <f t="shared" si="218"/>
        <v>16.5</v>
      </c>
      <c r="V266" s="8">
        <f>AX266+IF($F266="범선",IF($BE$1=TRUE,INDEX(Sheet2!$H$2:'Sheet2'!$H$45,MATCH(AX266,Sheet2!$G$2:'Sheet2'!$G$45,0),0)),IF($BF$1=TRUE,INDEX(Sheet2!$I$2:'Sheet2'!$I$45,MATCH(AX266,Sheet2!$G$2:'Sheet2'!$G$45,0)),IF($BG$1=TRUE,INDEX(Sheet2!$H$2:'Sheet2'!$H$45,MATCH(AX266,Sheet2!$G$2:'Sheet2'!$G$45,0)),0)))+IF($BC$1=TRUE,2,0)</f>
        <v>11</v>
      </c>
      <c r="W266" s="8">
        <f t="shared" si="219"/>
        <v>14.5</v>
      </c>
      <c r="X266" s="8">
        <f t="shared" si="220"/>
        <v>17.5</v>
      </c>
      <c r="Y266" s="26">
        <f t="shared" si="221"/>
        <v>20.5</v>
      </c>
      <c r="Z266" s="8">
        <f>AY266+IF($F266="범선",IF($BE$1=TRUE,INDEX(Sheet2!$H$2:'Sheet2'!$H$45,MATCH(AY266,Sheet2!$G$2:'Sheet2'!$G$45,0),0)),IF($BF$1=TRUE,INDEX(Sheet2!$I$2:'Sheet2'!$I$45,MATCH(AY266,Sheet2!$G$2:'Sheet2'!$G$45,0)),IF($BG$1=TRUE,INDEX(Sheet2!$H$2:'Sheet2'!$H$45,MATCH(AY266,Sheet2!$G$2:'Sheet2'!$G$45,0)),0)))+IF($BC$1=TRUE,2,0)</f>
        <v>14</v>
      </c>
      <c r="AA266" s="8">
        <f t="shared" si="222"/>
        <v>17.5</v>
      </c>
      <c r="AB266" s="8">
        <f t="shared" si="223"/>
        <v>20.5</v>
      </c>
      <c r="AC266" s="26">
        <f t="shared" si="224"/>
        <v>23.5</v>
      </c>
      <c r="AD266" s="8">
        <f>AZ266+IF($F266="범선",IF($BE$1=TRUE,INDEX(Sheet2!$H$2:'Sheet2'!$H$45,MATCH(AZ266,Sheet2!$G$2:'Sheet2'!$G$45,0),0)),IF($BF$1=TRUE,INDEX(Sheet2!$I$2:'Sheet2'!$I$45,MATCH(AZ266,Sheet2!$G$2:'Sheet2'!$G$45,0)),IF($BG$1=TRUE,INDEX(Sheet2!$H$2:'Sheet2'!$H$45,MATCH(AZ266,Sheet2!$G$2:'Sheet2'!$G$45,0)),0)))+IF($BC$1=TRUE,2,0)</f>
        <v>18</v>
      </c>
      <c r="AE266" s="8">
        <f t="shared" si="225"/>
        <v>21.5</v>
      </c>
      <c r="AF266" s="8">
        <f t="shared" si="226"/>
        <v>24.5</v>
      </c>
      <c r="AG266" s="26">
        <f t="shared" si="227"/>
        <v>27.5</v>
      </c>
      <c r="AI266" s="40">
        <v>310</v>
      </c>
      <c r="AJ266" s="40">
        <v>310</v>
      </c>
      <c r="AK266" s="40">
        <v>16</v>
      </c>
      <c r="AL266" s="40">
        <v>15</v>
      </c>
      <c r="AM266" s="40">
        <v>41</v>
      </c>
      <c r="AN266" s="40">
        <v>80</v>
      </c>
      <c r="AO266" s="40">
        <v>27</v>
      </c>
      <c r="AP266" s="40">
        <v>74</v>
      </c>
      <c r="AQ266" s="40">
        <v>346</v>
      </c>
      <c r="AR266" s="40">
        <v>3</v>
      </c>
      <c r="AS266" s="6">
        <f t="shared" si="228"/>
        <v>500</v>
      </c>
      <c r="AT266" s="6">
        <f t="shared" si="229"/>
        <v>375</v>
      </c>
      <c r="AU266" s="6">
        <f t="shared" si="230"/>
        <v>625</v>
      </c>
      <c r="AV266" s="6">
        <f t="shared" si="231"/>
        <v>4</v>
      </c>
      <c r="AW266" s="6">
        <f t="shared" si="232"/>
        <v>5</v>
      </c>
      <c r="AX266" s="6">
        <f t="shared" si="233"/>
        <v>9</v>
      </c>
      <c r="AY266" s="6">
        <f t="shared" si="234"/>
        <v>12</v>
      </c>
      <c r="AZ266" s="6">
        <f t="shared" si="235"/>
        <v>16</v>
      </c>
    </row>
    <row r="267" spans="1:52" hidden="1">
      <c r="A267" s="35">
        <v>281</v>
      </c>
      <c r="D267" s="8" t="s">
        <v>1</v>
      </c>
      <c r="E267" s="3" t="s">
        <v>302</v>
      </c>
      <c r="F267" s="8" t="s">
        <v>303</v>
      </c>
      <c r="G267" s="26" t="s">
        <v>10</v>
      </c>
      <c r="H267" s="6">
        <f>ROUNDDOWN(AI267*1.05,0)+INDEX(Sheet2!$B$2:'Sheet2'!$B$5,MATCH(G267,Sheet2!$A$2:'Sheet2'!$A$5,0),0)+34*AR267-ROUNDUP(IF($BA$1=TRUE,AT267,AU267)/10,0)</f>
        <v>140</v>
      </c>
      <c r="I267" s="6">
        <f>ROUNDDOWN(AJ267*1.05,0)+INDEX(Sheet2!$B$2:'Sheet2'!$B$5,MATCH(G267,Sheet2!$A$2:'Sheet2'!$A$5,0),0)+34*AR267-ROUNDUP(IF($BA$1=TRUE,AT267,AU267)/10,0)</f>
        <v>140</v>
      </c>
      <c r="J267" s="45">
        <f t="shared" si="211"/>
        <v>280</v>
      </c>
      <c r="K267" s="41">
        <f>AU267-ROUNDDOWN(AP267/2,0)-ROUNDDOWN(MAX(AO267*1.2,AN267*0.5),0)+INDEX(Sheet2!$C$2:'Sheet2'!$C$5,MATCH(G267,Sheet2!$A$2:'Sheet2'!$A$5,0),0)</f>
        <v>51</v>
      </c>
      <c r="L267" s="23">
        <f t="shared" si="212"/>
        <v>0</v>
      </c>
      <c r="M267" s="6"/>
      <c r="N267" s="27">
        <f>AV267+IF($F267="범선",IF($BE$1=TRUE,INDEX(Sheet2!$H$2:'Sheet2'!$H$45,MATCH(AV267,Sheet2!$G$2:'Sheet2'!$G$45,0),0)),IF($BF$1=TRUE,INDEX(Sheet2!$I$2:'Sheet2'!$I$45,MATCH(AV267,Sheet2!$G$2:'Sheet2'!$G$45,0)),IF($BG$1=TRUE,INDEX(Sheet2!$H$2:'Sheet2'!$H$45,MATCH(AV267,Sheet2!$G$2:'Sheet2'!$G$45,0)),0)))+IF($BC$1=TRUE,2,0)</f>
        <v>1</v>
      </c>
      <c r="O267" s="8">
        <f t="shared" si="213"/>
        <v>4</v>
      </c>
      <c r="P267" s="8">
        <f t="shared" si="214"/>
        <v>7</v>
      </c>
      <c r="Q267" s="26">
        <f t="shared" si="215"/>
        <v>10</v>
      </c>
      <c r="R267" s="8">
        <f>AW267+IF($F267="범선",IF($BE$1=TRUE,INDEX(Sheet2!$H$2:'Sheet2'!$H$45,MATCH(AW267,Sheet2!$G$2:'Sheet2'!$G$45,0),0)),IF($BF$1=TRUE,INDEX(Sheet2!$I$2:'Sheet2'!$I$45,MATCH(AW267,Sheet2!$G$2:'Sheet2'!$G$45,0)),IF($BG$1=TRUE,INDEX(Sheet2!$H$2:'Sheet2'!$H$45,MATCH(AW267,Sheet2!$G$2:'Sheet2'!$G$45,0)),0)))+IF($BC$1=TRUE,2,0)</f>
        <v>2</v>
      </c>
      <c r="S267" s="8">
        <f t="shared" si="216"/>
        <v>5.5</v>
      </c>
      <c r="T267" s="8">
        <f t="shared" si="217"/>
        <v>8.5</v>
      </c>
      <c r="U267" s="26">
        <f t="shared" si="218"/>
        <v>11.5</v>
      </c>
      <c r="V267" s="8">
        <f>AX267+IF($F267="범선",IF($BE$1=TRUE,INDEX(Sheet2!$H$2:'Sheet2'!$H$45,MATCH(AX267,Sheet2!$G$2:'Sheet2'!$G$45,0),0)),IF($BF$1=TRUE,INDEX(Sheet2!$I$2:'Sheet2'!$I$45,MATCH(AX267,Sheet2!$G$2:'Sheet2'!$G$45,0)),IF($BG$1=TRUE,INDEX(Sheet2!$H$2:'Sheet2'!$H$45,MATCH(AX267,Sheet2!$G$2:'Sheet2'!$G$45,0)),0)))+IF($BC$1=TRUE,2,0)</f>
        <v>5</v>
      </c>
      <c r="W267" s="8">
        <f t="shared" si="219"/>
        <v>8.5</v>
      </c>
      <c r="X267" s="8">
        <f t="shared" si="220"/>
        <v>11.5</v>
      </c>
      <c r="Y267" s="26">
        <f t="shared" si="221"/>
        <v>14.5</v>
      </c>
      <c r="Z267" s="8">
        <f>AY267+IF($F267="범선",IF($BE$1=TRUE,INDEX(Sheet2!$H$2:'Sheet2'!$H$45,MATCH(AY267,Sheet2!$G$2:'Sheet2'!$G$45,0),0)),IF($BF$1=TRUE,INDEX(Sheet2!$I$2:'Sheet2'!$I$45,MATCH(AY267,Sheet2!$G$2:'Sheet2'!$G$45,0)),IF($BG$1=TRUE,INDEX(Sheet2!$H$2:'Sheet2'!$H$45,MATCH(AY267,Sheet2!$G$2:'Sheet2'!$G$45,0)),0)))+IF($BC$1=TRUE,2,0)</f>
        <v>9</v>
      </c>
      <c r="AA267" s="8">
        <f t="shared" si="222"/>
        <v>12.5</v>
      </c>
      <c r="AB267" s="8">
        <f t="shared" si="223"/>
        <v>15.5</v>
      </c>
      <c r="AC267" s="26">
        <f t="shared" si="224"/>
        <v>18.5</v>
      </c>
      <c r="AD267" s="8">
        <f>AZ267+IF($F267="범선",IF($BE$1=TRUE,INDEX(Sheet2!$H$2:'Sheet2'!$H$45,MATCH(AZ267,Sheet2!$G$2:'Sheet2'!$G$45,0),0)),IF($BF$1=TRUE,INDEX(Sheet2!$I$2:'Sheet2'!$I$45,MATCH(AZ267,Sheet2!$G$2:'Sheet2'!$G$45,0)),IF($BG$1=TRUE,INDEX(Sheet2!$H$2:'Sheet2'!$H$45,MATCH(AZ267,Sheet2!$G$2:'Sheet2'!$G$45,0)),0)))+IF($BC$1=TRUE,2,0)</f>
        <v>13</v>
      </c>
      <c r="AE267" s="8">
        <f t="shared" si="225"/>
        <v>16.5</v>
      </c>
      <c r="AF267" s="8">
        <f t="shared" si="226"/>
        <v>19.5</v>
      </c>
      <c r="AG267" s="26">
        <f t="shared" si="227"/>
        <v>22.5</v>
      </c>
      <c r="AS267" s="6">
        <f t="shared" si="228"/>
        <v>0</v>
      </c>
      <c r="AT267" s="6">
        <f t="shared" si="229"/>
        <v>0</v>
      </c>
      <c r="AU267" s="6">
        <f t="shared" si="230"/>
        <v>0</v>
      </c>
      <c r="AV267" s="6">
        <f t="shared" si="231"/>
        <v>-1</v>
      </c>
      <c r="AW267" s="6">
        <f t="shared" si="232"/>
        <v>0</v>
      </c>
      <c r="AX267" s="6">
        <f t="shared" si="233"/>
        <v>3</v>
      </c>
      <c r="AY267" s="6">
        <f t="shared" si="234"/>
        <v>7</v>
      </c>
      <c r="AZ267" s="6">
        <f t="shared" si="235"/>
        <v>11</v>
      </c>
    </row>
    <row r="268" spans="1:52" hidden="1">
      <c r="A268" s="35">
        <v>282</v>
      </c>
      <c r="D268" s="8" t="s">
        <v>1</v>
      </c>
      <c r="E268" s="3" t="s">
        <v>302</v>
      </c>
      <c r="F268" s="8" t="s">
        <v>303</v>
      </c>
      <c r="G268" s="26" t="s">
        <v>10</v>
      </c>
      <c r="H268" s="6">
        <f>ROUNDDOWN(AI268*1.05,0)+INDEX(Sheet2!$B$2:'Sheet2'!$B$5,MATCH(G268,Sheet2!$A$2:'Sheet2'!$A$5,0),0)+34*AR268-ROUNDUP(IF($BA$1=TRUE,AT268,AU268)/10,0)</f>
        <v>140</v>
      </c>
      <c r="I268" s="6">
        <f>ROUNDDOWN(AJ268*1.05,0)+INDEX(Sheet2!$B$2:'Sheet2'!$B$5,MATCH(G268,Sheet2!$A$2:'Sheet2'!$A$5,0),0)+34*AR268-ROUNDUP(IF($BA$1=TRUE,AT268,AU268)/10,0)</f>
        <v>140</v>
      </c>
      <c r="J268" s="45">
        <f t="shared" si="211"/>
        <v>280</v>
      </c>
      <c r="K268" s="41">
        <f>AU268-ROUNDDOWN(AP268/2,0)-ROUNDDOWN(MAX(AO268*1.2,AN268*0.5),0)+INDEX(Sheet2!$C$2:'Sheet2'!$C$5,MATCH(G268,Sheet2!$A$2:'Sheet2'!$A$5,0),0)</f>
        <v>51</v>
      </c>
      <c r="L268" s="23">
        <f t="shared" si="212"/>
        <v>0</v>
      </c>
      <c r="M268" s="6"/>
      <c r="N268" s="27">
        <f>AV268+IF($F268="범선",IF($BE$1=TRUE,INDEX(Sheet2!$H$2:'Sheet2'!$H$45,MATCH(AV268,Sheet2!$G$2:'Sheet2'!$G$45,0),0)),IF($BF$1=TRUE,INDEX(Sheet2!$I$2:'Sheet2'!$I$45,MATCH(AV268,Sheet2!$G$2:'Sheet2'!$G$45,0)),IF($BG$1=TRUE,INDEX(Sheet2!$H$2:'Sheet2'!$H$45,MATCH(AV268,Sheet2!$G$2:'Sheet2'!$G$45,0)),0)))+IF($BC$1=TRUE,2,0)</f>
        <v>1</v>
      </c>
      <c r="O268" s="8">
        <f t="shared" si="213"/>
        <v>4</v>
      </c>
      <c r="P268" s="8">
        <f t="shared" si="214"/>
        <v>7</v>
      </c>
      <c r="Q268" s="26">
        <f t="shared" si="215"/>
        <v>10</v>
      </c>
      <c r="R268" s="8">
        <f>AW268+IF($F268="범선",IF($BE$1=TRUE,INDEX(Sheet2!$H$2:'Sheet2'!$H$45,MATCH(AW268,Sheet2!$G$2:'Sheet2'!$G$45,0),0)),IF($BF$1=TRUE,INDEX(Sheet2!$I$2:'Sheet2'!$I$45,MATCH(AW268,Sheet2!$G$2:'Sheet2'!$G$45,0)),IF($BG$1=TRUE,INDEX(Sheet2!$H$2:'Sheet2'!$H$45,MATCH(AW268,Sheet2!$G$2:'Sheet2'!$G$45,0)),0)))+IF($BC$1=TRUE,2,0)</f>
        <v>2</v>
      </c>
      <c r="S268" s="8">
        <f t="shared" si="216"/>
        <v>5.5</v>
      </c>
      <c r="T268" s="8">
        <f t="shared" si="217"/>
        <v>8.5</v>
      </c>
      <c r="U268" s="26">
        <f t="shared" si="218"/>
        <v>11.5</v>
      </c>
      <c r="V268" s="8">
        <f>AX268+IF($F268="범선",IF($BE$1=TRUE,INDEX(Sheet2!$H$2:'Sheet2'!$H$45,MATCH(AX268,Sheet2!$G$2:'Sheet2'!$G$45,0),0)),IF($BF$1=TRUE,INDEX(Sheet2!$I$2:'Sheet2'!$I$45,MATCH(AX268,Sheet2!$G$2:'Sheet2'!$G$45,0)),IF($BG$1=TRUE,INDEX(Sheet2!$H$2:'Sheet2'!$H$45,MATCH(AX268,Sheet2!$G$2:'Sheet2'!$G$45,0)),0)))+IF($BC$1=TRUE,2,0)</f>
        <v>5</v>
      </c>
      <c r="W268" s="8">
        <f t="shared" si="219"/>
        <v>8.5</v>
      </c>
      <c r="X268" s="8">
        <f t="shared" si="220"/>
        <v>11.5</v>
      </c>
      <c r="Y268" s="26">
        <f t="shared" si="221"/>
        <v>14.5</v>
      </c>
      <c r="Z268" s="8">
        <f>AY268+IF($F268="범선",IF($BE$1=TRUE,INDEX(Sheet2!$H$2:'Sheet2'!$H$45,MATCH(AY268,Sheet2!$G$2:'Sheet2'!$G$45,0),0)),IF($BF$1=TRUE,INDEX(Sheet2!$I$2:'Sheet2'!$I$45,MATCH(AY268,Sheet2!$G$2:'Sheet2'!$G$45,0)),IF($BG$1=TRUE,INDEX(Sheet2!$H$2:'Sheet2'!$H$45,MATCH(AY268,Sheet2!$G$2:'Sheet2'!$G$45,0)),0)))+IF($BC$1=TRUE,2,0)</f>
        <v>9</v>
      </c>
      <c r="AA268" s="8">
        <f t="shared" si="222"/>
        <v>12.5</v>
      </c>
      <c r="AB268" s="8">
        <f t="shared" si="223"/>
        <v>15.5</v>
      </c>
      <c r="AC268" s="26">
        <f t="shared" si="224"/>
        <v>18.5</v>
      </c>
      <c r="AD268" s="8">
        <f>AZ268+IF($F268="범선",IF($BE$1=TRUE,INDEX(Sheet2!$H$2:'Sheet2'!$H$45,MATCH(AZ268,Sheet2!$G$2:'Sheet2'!$G$45,0),0)),IF($BF$1=TRUE,INDEX(Sheet2!$I$2:'Sheet2'!$I$45,MATCH(AZ268,Sheet2!$G$2:'Sheet2'!$G$45,0)),IF($BG$1=TRUE,INDEX(Sheet2!$H$2:'Sheet2'!$H$45,MATCH(AZ268,Sheet2!$G$2:'Sheet2'!$G$45,0)),0)))+IF($BC$1=TRUE,2,0)</f>
        <v>13</v>
      </c>
      <c r="AE268" s="8">
        <f t="shared" si="225"/>
        <v>16.5</v>
      </c>
      <c r="AF268" s="8">
        <f t="shared" si="226"/>
        <v>19.5</v>
      </c>
      <c r="AG268" s="26">
        <f t="shared" si="227"/>
        <v>22.5</v>
      </c>
      <c r="AS268" s="40">
        <f t="shared" si="228"/>
        <v>0</v>
      </c>
      <c r="AT268" s="40">
        <f t="shared" si="229"/>
        <v>0</v>
      </c>
      <c r="AU268" s="40">
        <f t="shared" si="230"/>
        <v>0</v>
      </c>
      <c r="AV268" s="6">
        <f t="shared" si="231"/>
        <v>-1</v>
      </c>
      <c r="AW268" s="6">
        <f t="shared" si="232"/>
        <v>0</v>
      </c>
      <c r="AX268" s="6">
        <f t="shared" si="233"/>
        <v>3</v>
      </c>
      <c r="AY268" s="6">
        <f t="shared" si="234"/>
        <v>7</v>
      </c>
      <c r="AZ268" s="6">
        <f t="shared" si="235"/>
        <v>11</v>
      </c>
    </row>
    <row r="269" spans="1:52" hidden="1">
      <c r="A269" s="35">
        <v>283</v>
      </c>
      <c r="D269" s="8" t="s">
        <v>1</v>
      </c>
      <c r="E269" s="3" t="s">
        <v>302</v>
      </c>
      <c r="F269" s="8" t="s">
        <v>303</v>
      </c>
      <c r="G269" s="26" t="s">
        <v>10</v>
      </c>
      <c r="H269" s="6">
        <f>ROUNDDOWN(AI269*1.05,0)+INDEX(Sheet2!$B$2:'Sheet2'!$B$5,MATCH(G269,Sheet2!$A$2:'Sheet2'!$A$5,0),0)+34*AR269-ROUNDUP(IF($BA$1=TRUE,AT269,AU269)/10,0)</f>
        <v>140</v>
      </c>
      <c r="I269" s="6">
        <f>ROUNDDOWN(AJ269*1.05,0)+INDEX(Sheet2!$B$2:'Sheet2'!$B$5,MATCH(G269,Sheet2!$A$2:'Sheet2'!$A$5,0),0)+34*AR269-ROUNDUP(IF($BA$1=TRUE,AT269,AU269)/10,0)</f>
        <v>140</v>
      </c>
      <c r="J269" s="45">
        <f t="shared" si="211"/>
        <v>280</v>
      </c>
      <c r="K269" s="41">
        <f>AU269-ROUNDDOWN(AP269/2,0)-ROUNDDOWN(MAX(AO269*1.2,AN269*0.5),0)+INDEX(Sheet2!$C$2:'Sheet2'!$C$5,MATCH(G269,Sheet2!$A$2:'Sheet2'!$A$5,0),0)</f>
        <v>51</v>
      </c>
      <c r="L269" s="23">
        <f t="shared" si="212"/>
        <v>0</v>
      </c>
      <c r="M269" s="6"/>
      <c r="N269" s="27">
        <f>AV269+IF($F269="범선",IF($BE$1=TRUE,INDEX(Sheet2!$H$2:'Sheet2'!$H$45,MATCH(AV269,Sheet2!$G$2:'Sheet2'!$G$45,0),0)),IF($BF$1=TRUE,INDEX(Sheet2!$I$2:'Sheet2'!$I$45,MATCH(AV269,Sheet2!$G$2:'Sheet2'!$G$45,0)),IF($BG$1=TRUE,INDEX(Sheet2!$H$2:'Sheet2'!$H$45,MATCH(AV269,Sheet2!$G$2:'Sheet2'!$G$45,0)),0)))+IF($BC$1=TRUE,2,0)</f>
        <v>1</v>
      </c>
      <c r="O269" s="8">
        <f t="shared" si="213"/>
        <v>4</v>
      </c>
      <c r="P269" s="8">
        <f t="shared" si="214"/>
        <v>7</v>
      </c>
      <c r="Q269" s="26">
        <f t="shared" si="215"/>
        <v>10</v>
      </c>
      <c r="R269" s="8">
        <f>AW269+IF($F269="범선",IF($BE$1=TRUE,INDEX(Sheet2!$H$2:'Sheet2'!$H$45,MATCH(AW269,Sheet2!$G$2:'Sheet2'!$G$45,0),0)),IF($BF$1=TRUE,INDEX(Sheet2!$I$2:'Sheet2'!$I$45,MATCH(AW269,Sheet2!$G$2:'Sheet2'!$G$45,0)),IF($BG$1=TRUE,INDEX(Sheet2!$H$2:'Sheet2'!$H$45,MATCH(AW269,Sheet2!$G$2:'Sheet2'!$G$45,0)),0)))+IF($BC$1=TRUE,2,0)</f>
        <v>2</v>
      </c>
      <c r="S269" s="8">
        <f t="shared" si="216"/>
        <v>5.5</v>
      </c>
      <c r="T269" s="8">
        <f t="shared" si="217"/>
        <v>8.5</v>
      </c>
      <c r="U269" s="26">
        <f t="shared" si="218"/>
        <v>11.5</v>
      </c>
      <c r="V269" s="8">
        <f>AX269+IF($F269="범선",IF($BE$1=TRUE,INDEX(Sheet2!$H$2:'Sheet2'!$H$45,MATCH(AX269,Sheet2!$G$2:'Sheet2'!$G$45,0),0)),IF($BF$1=TRUE,INDEX(Sheet2!$I$2:'Sheet2'!$I$45,MATCH(AX269,Sheet2!$G$2:'Sheet2'!$G$45,0)),IF($BG$1=TRUE,INDEX(Sheet2!$H$2:'Sheet2'!$H$45,MATCH(AX269,Sheet2!$G$2:'Sheet2'!$G$45,0)),0)))+IF($BC$1=TRUE,2,0)</f>
        <v>5</v>
      </c>
      <c r="W269" s="8">
        <f t="shared" si="219"/>
        <v>8.5</v>
      </c>
      <c r="X269" s="8">
        <f t="shared" si="220"/>
        <v>11.5</v>
      </c>
      <c r="Y269" s="26">
        <f t="shared" si="221"/>
        <v>14.5</v>
      </c>
      <c r="Z269" s="8">
        <f>AY269+IF($F269="범선",IF($BE$1=TRUE,INDEX(Sheet2!$H$2:'Sheet2'!$H$45,MATCH(AY269,Sheet2!$G$2:'Sheet2'!$G$45,0),0)),IF($BF$1=TRUE,INDEX(Sheet2!$I$2:'Sheet2'!$I$45,MATCH(AY269,Sheet2!$G$2:'Sheet2'!$G$45,0)),IF($BG$1=TRUE,INDEX(Sheet2!$H$2:'Sheet2'!$H$45,MATCH(AY269,Sheet2!$G$2:'Sheet2'!$G$45,0)),0)))+IF($BC$1=TRUE,2,0)</f>
        <v>9</v>
      </c>
      <c r="AA269" s="8">
        <f t="shared" si="222"/>
        <v>12.5</v>
      </c>
      <c r="AB269" s="8">
        <f t="shared" si="223"/>
        <v>15.5</v>
      </c>
      <c r="AC269" s="26">
        <f t="shared" si="224"/>
        <v>18.5</v>
      </c>
      <c r="AD269" s="8">
        <f>AZ269+IF($F269="범선",IF($BE$1=TRUE,INDEX(Sheet2!$H$2:'Sheet2'!$H$45,MATCH(AZ269,Sheet2!$G$2:'Sheet2'!$G$45,0),0)),IF($BF$1=TRUE,INDEX(Sheet2!$I$2:'Sheet2'!$I$45,MATCH(AZ269,Sheet2!$G$2:'Sheet2'!$G$45,0)),IF($BG$1=TRUE,INDEX(Sheet2!$H$2:'Sheet2'!$H$45,MATCH(AZ269,Sheet2!$G$2:'Sheet2'!$G$45,0)),0)))+IF($BC$1=TRUE,2,0)</f>
        <v>13</v>
      </c>
      <c r="AE269" s="8">
        <f t="shared" si="225"/>
        <v>16.5</v>
      </c>
      <c r="AF269" s="8">
        <f t="shared" si="226"/>
        <v>19.5</v>
      </c>
      <c r="AG269" s="26">
        <f t="shared" si="227"/>
        <v>22.5</v>
      </c>
      <c r="AS269" s="6">
        <f t="shared" si="228"/>
        <v>0</v>
      </c>
      <c r="AT269" s="6">
        <f t="shared" si="229"/>
        <v>0</v>
      </c>
      <c r="AU269" s="6">
        <f t="shared" si="230"/>
        <v>0</v>
      </c>
      <c r="AV269" s="6">
        <f t="shared" si="231"/>
        <v>-1</v>
      </c>
      <c r="AW269" s="6">
        <f t="shared" si="232"/>
        <v>0</v>
      </c>
      <c r="AX269" s="6">
        <f t="shared" si="233"/>
        <v>3</v>
      </c>
      <c r="AY269" s="6">
        <f t="shared" si="234"/>
        <v>7</v>
      </c>
      <c r="AZ269" s="6">
        <f t="shared" si="235"/>
        <v>11</v>
      </c>
    </row>
    <row r="270" spans="1:52" hidden="1">
      <c r="A270" s="35">
        <v>284</v>
      </c>
      <c r="D270" s="8" t="s">
        <v>1</v>
      </c>
      <c r="E270" s="3" t="s">
        <v>302</v>
      </c>
      <c r="F270" s="8" t="s">
        <v>303</v>
      </c>
      <c r="G270" s="26" t="s">
        <v>10</v>
      </c>
      <c r="H270" s="6">
        <f>ROUNDDOWN(AI270*1.05,0)+INDEX(Sheet2!$B$2:'Sheet2'!$B$5,MATCH(G270,Sheet2!$A$2:'Sheet2'!$A$5,0),0)+34*AR270-ROUNDUP(IF($BA$1=TRUE,AT270,AU270)/10,0)</f>
        <v>140</v>
      </c>
      <c r="I270" s="6">
        <f>ROUNDDOWN(AJ270*1.05,0)+INDEX(Sheet2!$B$2:'Sheet2'!$B$5,MATCH(G270,Sheet2!$A$2:'Sheet2'!$A$5,0),0)+34*AR270-ROUNDUP(IF($BA$1=TRUE,AT270,AU270)/10,0)</f>
        <v>140</v>
      </c>
      <c r="J270" s="45">
        <f t="shared" si="211"/>
        <v>280</v>
      </c>
      <c r="K270" s="41">
        <f>AU270-ROUNDDOWN(AP270/2,0)-ROUNDDOWN(MAX(AO270*1.2,AN270*0.5),0)+INDEX(Sheet2!$C$2:'Sheet2'!$C$5,MATCH(G270,Sheet2!$A$2:'Sheet2'!$A$5,0),0)</f>
        <v>51</v>
      </c>
      <c r="L270" s="23">
        <f t="shared" si="212"/>
        <v>0</v>
      </c>
      <c r="M270" s="6"/>
      <c r="N270" s="27">
        <f>AV270+IF($F270="범선",IF($BE$1=TRUE,INDEX(Sheet2!$H$2:'Sheet2'!$H$45,MATCH(AV270,Sheet2!$G$2:'Sheet2'!$G$45,0),0)),IF($BF$1=TRUE,INDEX(Sheet2!$I$2:'Sheet2'!$I$45,MATCH(AV270,Sheet2!$G$2:'Sheet2'!$G$45,0)),IF($BG$1=TRUE,INDEX(Sheet2!$H$2:'Sheet2'!$H$45,MATCH(AV270,Sheet2!$G$2:'Sheet2'!$G$45,0)),0)))+IF($BC$1=TRUE,2,0)</f>
        <v>1</v>
      </c>
      <c r="O270" s="8">
        <f t="shared" si="213"/>
        <v>4</v>
      </c>
      <c r="P270" s="8">
        <f t="shared" si="214"/>
        <v>7</v>
      </c>
      <c r="Q270" s="26">
        <f t="shared" si="215"/>
        <v>10</v>
      </c>
      <c r="R270" s="8">
        <f>AW270+IF($F270="범선",IF($BE$1=TRUE,INDEX(Sheet2!$H$2:'Sheet2'!$H$45,MATCH(AW270,Sheet2!$G$2:'Sheet2'!$G$45,0),0)),IF($BF$1=TRUE,INDEX(Sheet2!$I$2:'Sheet2'!$I$45,MATCH(AW270,Sheet2!$G$2:'Sheet2'!$G$45,0)),IF($BG$1=TRUE,INDEX(Sheet2!$H$2:'Sheet2'!$H$45,MATCH(AW270,Sheet2!$G$2:'Sheet2'!$G$45,0)),0)))+IF($BC$1=TRUE,2,0)</f>
        <v>2</v>
      </c>
      <c r="S270" s="8">
        <f t="shared" si="216"/>
        <v>5.5</v>
      </c>
      <c r="T270" s="8">
        <f t="shared" si="217"/>
        <v>8.5</v>
      </c>
      <c r="U270" s="26">
        <f t="shared" si="218"/>
        <v>11.5</v>
      </c>
      <c r="V270" s="8">
        <f>AX270+IF($F270="범선",IF($BE$1=TRUE,INDEX(Sheet2!$H$2:'Sheet2'!$H$45,MATCH(AX270,Sheet2!$G$2:'Sheet2'!$G$45,0),0)),IF($BF$1=TRUE,INDEX(Sheet2!$I$2:'Sheet2'!$I$45,MATCH(AX270,Sheet2!$G$2:'Sheet2'!$G$45,0)),IF($BG$1=TRUE,INDEX(Sheet2!$H$2:'Sheet2'!$H$45,MATCH(AX270,Sheet2!$G$2:'Sheet2'!$G$45,0)),0)))+IF($BC$1=TRUE,2,0)</f>
        <v>5</v>
      </c>
      <c r="W270" s="8">
        <f t="shared" si="219"/>
        <v>8.5</v>
      </c>
      <c r="X270" s="8">
        <f t="shared" si="220"/>
        <v>11.5</v>
      </c>
      <c r="Y270" s="26">
        <f t="shared" si="221"/>
        <v>14.5</v>
      </c>
      <c r="Z270" s="8">
        <f>AY270+IF($F270="범선",IF($BE$1=TRUE,INDEX(Sheet2!$H$2:'Sheet2'!$H$45,MATCH(AY270,Sheet2!$G$2:'Sheet2'!$G$45,0),0)),IF($BF$1=TRUE,INDEX(Sheet2!$I$2:'Sheet2'!$I$45,MATCH(AY270,Sheet2!$G$2:'Sheet2'!$G$45,0)),IF($BG$1=TRUE,INDEX(Sheet2!$H$2:'Sheet2'!$H$45,MATCH(AY270,Sheet2!$G$2:'Sheet2'!$G$45,0)),0)))+IF($BC$1=TRUE,2,0)</f>
        <v>9</v>
      </c>
      <c r="AA270" s="8">
        <f t="shared" si="222"/>
        <v>12.5</v>
      </c>
      <c r="AB270" s="8">
        <f t="shared" si="223"/>
        <v>15.5</v>
      </c>
      <c r="AC270" s="26">
        <f t="shared" si="224"/>
        <v>18.5</v>
      </c>
      <c r="AD270" s="8">
        <f>AZ270+IF($F270="범선",IF($BE$1=TRUE,INDEX(Sheet2!$H$2:'Sheet2'!$H$45,MATCH(AZ270,Sheet2!$G$2:'Sheet2'!$G$45,0),0)),IF($BF$1=TRUE,INDEX(Sheet2!$I$2:'Sheet2'!$I$45,MATCH(AZ270,Sheet2!$G$2:'Sheet2'!$G$45,0)),IF($BG$1=TRUE,INDEX(Sheet2!$H$2:'Sheet2'!$H$45,MATCH(AZ270,Sheet2!$G$2:'Sheet2'!$G$45,0)),0)))+IF($BC$1=TRUE,2,0)</f>
        <v>13</v>
      </c>
      <c r="AE270" s="8">
        <f t="shared" si="225"/>
        <v>16.5</v>
      </c>
      <c r="AF270" s="8">
        <f t="shared" si="226"/>
        <v>19.5</v>
      </c>
      <c r="AG270" s="26">
        <f t="shared" si="227"/>
        <v>22.5</v>
      </c>
      <c r="AS270" s="6">
        <f t="shared" si="228"/>
        <v>0</v>
      </c>
      <c r="AT270" s="6">
        <f t="shared" si="229"/>
        <v>0</v>
      </c>
      <c r="AU270" s="6">
        <f t="shared" si="230"/>
        <v>0</v>
      </c>
      <c r="AV270" s="6">
        <f t="shared" si="231"/>
        <v>-1</v>
      </c>
      <c r="AW270" s="6">
        <f t="shared" si="232"/>
        <v>0</v>
      </c>
      <c r="AX270" s="6">
        <f t="shared" si="233"/>
        <v>3</v>
      </c>
      <c r="AY270" s="6">
        <f t="shared" si="234"/>
        <v>7</v>
      </c>
      <c r="AZ270" s="6">
        <f t="shared" si="235"/>
        <v>11</v>
      </c>
    </row>
    <row r="271" spans="1:52" hidden="1">
      <c r="A271" s="35">
        <v>285</v>
      </c>
      <c r="D271" s="8" t="s">
        <v>1</v>
      </c>
      <c r="E271" s="3" t="s">
        <v>302</v>
      </c>
      <c r="F271" s="8" t="s">
        <v>303</v>
      </c>
      <c r="G271" s="26" t="s">
        <v>10</v>
      </c>
      <c r="H271" s="6">
        <f>ROUNDDOWN(AI271*1.05,0)+INDEX(Sheet2!$B$2:'Sheet2'!$B$5,MATCH(G271,Sheet2!$A$2:'Sheet2'!$A$5,0),0)+34*AR271-ROUNDUP(IF($BA$1=TRUE,AT271,AU271)/10,0)</f>
        <v>140</v>
      </c>
      <c r="I271" s="6">
        <f>ROUNDDOWN(AJ271*1.05,0)+INDEX(Sheet2!$B$2:'Sheet2'!$B$5,MATCH(G271,Sheet2!$A$2:'Sheet2'!$A$5,0),0)+34*AR271-ROUNDUP(IF($BA$1=TRUE,AT271,AU271)/10,0)</f>
        <v>140</v>
      </c>
      <c r="J271" s="45">
        <f t="shared" si="211"/>
        <v>280</v>
      </c>
      <c r="K271" s="41">
        <f>AU271-ROUNDDOWN(AP271/2,0)-ROUNDDOWN(MAX(AO271*1.2,AN271*0.5),0)+INDEX(Sheet2!$C$2:'Sheet2'!$C$5,MATCH(G271,Sheet2!$A$2:'Sheet2'!$A$5,0),0)</f>
        <v>51</v>
      </c>
      <c r="L271" s="23">
        <f t="shared" si="212"/>
        <v>0</v>
      </c>
      <c r="M271" s="6"/>
      <c r="N271" s="27">
        <f>AV271+IF($F271="범선",IF($BE$1=TRUE,INDEX(Sheet2!$H$2:'Sheet2'!$H$45,MATCH(AV271,Sheet2!$G$2:'Sheet2'!$G$45,0),0)),IF($BF$1=TRUE,INDEX(Sheet2!$I$2:'Sheet2'!$I$45,MATCH(AV271,Sheet2!$G$2:'Sheet2'!$G$45,0)),IF($BG$1=TRUE,INDEX(Sheet2!$H$2:'Sheet2'!$H$45,MATCH(AV271,Sheet2!$G$2:'Sheet2'!$G$45,0)),0)))+IF($BC$1=TRUE,2,0)</f>
        <v>1</v>
      </c>
      <c r="O271" s="8">
        <f t="shared" si="213"/>
        <v>4</v>
      </c>
      <c r="P271" s="8">
        <f t="shared" si="214"/>
        <v>7</v>
      </c>
      <c r="Q271" s="26">
        <f t="shared" si="215"/>
        <v>10</v>
      </c>
      <c r="R271" s="8">
        <f>AW271+IF($F271="범선",IF($BE$1=TRUE,INDEX(Sheet2!$H$2:'Sheet2'!$H$45,MATCH(AW271,Sheet2!$G$2:'Sheet2'!$G$45,0),0)),IF($BF$1=TRUE,INDEX(Sheet2!$I$2:'Sheet2'!$I$45,MATCH(AW271,Sheet2!$G$2:'Sheet2'!$G$45,0)),IF($BG$1=TRUE,INDEX(Sheet2!$H$2:'Sheet2'!$H$45,MATCH(AW271,Sheet2!$G$2:'Sheet2'!$G$45,0)),0)))+IF($BC$1=TRUE,2,0)</f>
        <v>2</v>
      </c>
      <c r="S271" s="8">
        <f t="shared" si="216"/>
        <v>5.5</v>
      </c>
      <c r="T271" s="8">
        <f t="shared" si="217"/>
        <v>8.5</v>
      </c>
      <c r="U271" s="26">
        <f t="shared" si="218"/>
        <v>11.5</v>
      </c>
      <c r="V271" s="8">
        <f>AX271+IF($F271="범선",IF($BE$1=TRUE,INDEX(Sheet2!$H$2:'Sheet2'!$H$45,MATCH(AX271,Sheet2!$G$2:'Sheet2'!$G$45,0),0)),IF($BF$1=TRUE,INDEX(Sheet2!$I$2:'Sheet2'!$I$45,MATCH(AX271,Sheet2!$G$2:'Sheet2'!$G$45,0)),IF($BG$1=TRUE,INDEX(Sheet2!$H$2:'Sheet2'!$H$45,MATCH(AX271,Sheet2!$G$2:'Sheet2'!$G$45,0)),0)))+IF($BC$1=TRUE,2,0)</f>
        <v>5</v>
      </c>
      <c r="W271" s="8">
        <f t="shared" si="219"/>
        <v>8.5</v>
      </c>
      <c r="X271" s="8">
        <f t="shared" si="220"/>
        <v>11.5</v>
      </c>
      <c r="Y271" s="26">
        <f t="shared" si="221"/>
        <v>14.5</v>
      </c>
      <c r="Z271" s="8">
        <f>AY271+IF($F271="범선",IF($BE$1=TRUE,INDEX(Sheet2!$H$2:'Sheet2'!$H$45,MATCH(AY271,Sheet2!$G$2:'Sheet2'!$G$45,0),0)),IF($BF$1=TRUE,INDEX(Sheet2!$I$2:'Sheet2'!$I$45,MATCH(AY271,Sheet2!$G$2:'Sheet2'!$G$45,0)),IF($BG$1=TRUE,INDEX(Sheet2!$H$2:'Sheet2'!$H$45,MATCH(AY271,Sheet2!$G$2:'Sheet2'!$G$45,0)),0)))+IF($BC$1=TRUE,2,0)</f>
        <v>9</v>
      </c>
      <c r="AA271" s="8">
        <f t="shared" si="222"/>
        <v>12.5</v>
      </c>
      <c r="AB271" s="8">
        <f t="shared" si="223"/>
        <v>15.5</v>
      </c>
      <c r="AC271" s="26">
        <f t="shared" si="224"/>
        <v>18.5</v>
      </c>
      <c r="AD271" s="8">
        <f>AZ271+IF($F271="범선",IF($BE$1=TRUE,INDEX(Sheet2!$H$2:'Sheet2'!$H$45,MATCH(AZ271,Sheet2!$G$2:'Sheet2'!$G$45,0),0)),IF($BF$1=TRUE,INDEX(Sheet2!$I$2:'Sheet2'!$I$45,MATCH(AZ271,Sheet2!$G$2:'Sheet2'!$G$45,0)),IF($BG$1=TRUE,INDEX(Sheet2!$H$2:'Sheet2'!$H$45,MATCH(AZ271,Sheet2!$G$2:'Sheet2'!$G$45,0)),0)))+IF($BC$1=TRUE,2,0)</f>
        <v>13</v>
      </c>
      <c r="AE271" s="8">
        <f t="shared" si="225"/>
        <v>16.5</v>
      </c>
      <c r="AF271" s="8">
        <f t="shared" si="226"/>
        <v>19.5</v>
      </c>
      <c r="AG271" s="26">
        <f t="shared" si="227"/>
        <v>22.5</v>
      </c>
      <c r="AS271" s="40">
        <f t="shared" si="228"/>
        <v>0</v>
      </c>
      <c r="AT271" s="40">
        <f t="shared" si="229"/>
        <v>0</v>
      </c>
      <c r="AU271" s="40">
        <f t="shared" si="230"/>
        <v>0</v>
      </c>
      <c r="AV271" s="6">
        <f t="shared" si="231"/>
        <v>-1</v>
      </c>
      <c r="AW271" s="6">
        <f t="shared" si="232"/>
        <v>0</v>
      </c>
      <c r="AX271" s="6">
        <f t="shared" si="233"/>
        <v>3</v>
      </c>
      <c r="AY271" s="6">
        <f t="shared" si="234"/>
        <v>7</v>
      </c>
      <c r="AZ271" s="6">
        <f t="shared" si="235"/>
        <v>11</v>
      </c>
    </row>
    <row r="272" spans="1:52" hidden="1">
      <c r="A272" s="35">
        <v>286</v>
      </c>
      <c r="D272" s="8" t="s">
        <v>1</v>
      </c>
      <c r="E272" s="3" t="s">
        <v>302</v>
      </c>
      <c r="F272" s="8" t="s">
        <v>303</v>
      </c>
      <c r="G272" s="26" t="s">
        <v>10</v>
      </c>
      <c r="H272" s="6">
        <f>ROUNDDOWN(AI272*1.05,0)+INDEX(Sheet2!$B$2:'Sheet2'!$B$5,MATCH(G272,Sheet2!$A$2:'Sheet2'!$A$5,0),0)+34*AR272-ROUNDUP(IF($BA$1=TRUE,AT272,AU272)/10,0)</f>
        <v>140</v>
      </c>
      <c r="I272" s="6">
        <f>ROUNDDOWN(AJ272*1.05,0)+INDEX(Sheet2!$B$2:'Sheet2'!$B$5,MATCH(G272,Sheet2!$A$2:'Sheet2'!$A$5,0),0)+34*AR272-ROUNDUP(IF($BA$1=TRUE,AT272,AU272)/10,0)</f>
        <v>140</v>
      </c>
      <c r="J272" s="45">
        <f t="shared" si="211"/>
        <v>280</v>
      </c>
      <c r="K272" s="41">
        <f>AU272-ROUNDDOWN(AP272/2,0)-ROUNDDOWN(MAX(AO272*1.2,AN272*0.5),0)+INDEX(Sheet2!$C$2:'Sheet2'!$C$5,MATCH(G272,Sheet2!$A$2:'Sheet2'!$A$5,0),0)</f>
        <v>51</v>
      </c>
      <c r="L272" s="23">
        <f t="shared" si="212"/>
        <v>0</v>
      </c>
      <c r="M272" s="6"/>
      <c r="N272" s="27">
        <f>AV272+IF($F272="범선",IF($BE$1=TRUE,INDEX(Sheet2!$H$2:'Sheet2'!$H$45,MATCH(AV272,Sheet2!$G$2:'Sheet2'!$G$45,0),0)),IF($BF$1=TRUE,INDEX(Sheet2!$I$2:'Sheet2'!$I$45,MATCH(AV272,Sheet2!$G$2:'Sheet2'!$G$45,0)),IF($BG$1=TRUE,INDEX(Sheet2!$H$2:'Sheet2'!$H$45,MATCH(AV272,Sheet2!$G$2:'Sheet2'!$G$45,0)),0)))+IF($BC$1=TRUE,2,0)</f>
        <v>1</v>
      </c>
      <c r="O272" s="8">
        <f t="shared" si="213"/>
        <v>4</v>
      </c>
      <c r="P272" s="8">
        <f t="shared" si="214"/>
        <v>7</v>
      </c>
      <c r="Q272" s="26">
        <f t="shared" si="215"/>
        <v>10</v>
      </c>
      <c r="R272" s="8">
        <f>AW272+IF($F272="범선",IF($BE$1=TRUE,INDEX(Sheet2!$H$2:'Sheet2'!$H$45,MATCH(AW272,Sheet2!$G$2:'Sheet2'!$G$45,0),0)),IF($BF$1=TRUE,INDEX(Sheet2!$I$2:'Sheet2'!$I$45,MATCH(AW272,Sheet2!$G$2:'Sheet2'!$G$45,0)),IF($BG$1=TRUE,INDEX(Sheet2!$H$2:'Sheet2'!$H$45,MATCH(AW272,Sheet2!$G$2:'Sheet2'!$G$45,0)),0)))+IF($BC$1=TRUE,2,0)</f>
        <v>2</v>
      </c>
      <c r="S272" s="8">
        <f t="shared" si="216"/>
        <v>5.5</v>
      </c>
      <c r="T272" s="8">
        <f t="shared" si="217"/>
        <v>8.5</v>
      </c>
      <c r="U272" s="26">
        <f t="shared" si="218"/>
        <v>11.5</v>
      </c>
      <c r="V272" s="8">
        <f>AX272+IF($F272="범선",IF($BE$1=TRUE,INDEX(Sheet2!$H$2:'Sheet2'!$H$45,MATCH(AX272,Sheet2!$G$2:'Sheet2'!$G$45,0),0)),IF($BF$1=TRUE,INDEX(Sheet2!$I$2:'Sheet2'!$I$45,MATCH(AX272,Sheet2!$G$2:'Sheet2'!$G$45,0)),IF($BG$1=TRUE,INDEX(Sheet2!$H$2:'Sheet2'!$H$45,MATCH(AX272,Sheet2!$G$2:'Sheet2'!$G$45,0)),0)))+IF($BC$1=TRUE,2,0)</f>
        <v>5</v>
      </c>
      <c r="W272" s="8">
        <f t="shared" si="219"/>
        <v>8.5</v>
      </c>
      <c r="X272" s="8">
        <f t="shared" si="220"/>
        <v>11.5</v>
      </c>
      <c r="Y272" s="26">
        <f t="shared" si="221"/>
        <v>14.5</v>
      </c>
      <c r="Z272" s="8">
        <f>AY272+IF($F272="범선",IF($BE$1=TRUE,INDEX(Sheet2!$H$2:'Sheet2'!$H$45,MATCH(AY272,Sheet2!$G$2:'Sheet2'!$G$45,0),0)),IF($BF$1=TRUE,INDEX(Sheet2!$I$2:'Sheet2'!$I$45,MATCH(AY272,Sheet2!$G$2:'Sheet2'!$G$45,0)),IF($BG$1=TRUE,INDEX(Sheet2!$H$2:'Sheet2'!$H$45,MATCH(AY272,Sheet2!$G$2:'Sheet2'!$G$45,0)),0)))+IF($BC$1=TRUE,2,0)</f>
        <v>9</v>
      </c>
      <c r="AA272" s="8">
        <f t="shared" si="222"/>
        <v>12.5</v>
      </c>
      <c r="AB272" s="8">
        <f t="shared" si="223"/>
        <v>15.5</v>
      </c>
      <c r="AC272" s="26">
        <f t="shared" si="224"/>
        <v>18.5</v>
      </c>
      <c r="AD272" s="8">
        <f>AZ272+IF($F272="범선",IF($BE$1=TRUE,INDEX(Sheet2!$H$2:'Sheet2'!$H$45,MATCH(AZ272,Sheet2!$G$2:'Sheet2'!$G$45,0),0)),IF($BF$1=TRUE,INDEX(Sheet2!$I$2:'Sheet2'!$I$45,MATCH(AZ272,Sheet2!$G$2:'Sheet2'!$G$45,0)),IF($BG$1=TRUE,INDEX(Sheet2!$H$2:'Sheet2'!$H$45,MATCH(AZ272,Sheet2!$G$2:'Sheet2'!$G$45,0)),0)))+IF($BC$1=TRUE,2,0)</f>
        <v>13</v>
      </c>
      <c r="AE272" s="8">
        <f t="shared" si="225"/>
        <v>16.5</v>
      </c>
      <c r="AF272" s="8">
        <f t="shared" si="226"/>
        <v>19.5</v>
      </c>
      <c r="AG272" s="26">
        <f t="shared" si="227"/>
        <v>22.5</v>
      </c>
      <c r="AS272" s="6">
        <f t="shared" si="228"/>
        <v>0</v>
      </c>
      <c r="AT272" s="6">
        <f t="shared" si="229"/>
        <v>0</v>
      </c>
      <c r="AU272" s="6">
        <f t="shared" si="230"/>
        <v>0</v>
      </c>
      <c r="AV272" s="6">
        <f t="shared" si="231"/>
        <v>-1</v>
      </c>
      <c r="AW272" s="6">
        <f t="shared" si="232"/>
        <v>0</v>
      </c>
      <c r="AX272" s="6">
        <f t="shared" si="233"/>
        <v>3</v>
      </c>
      <c r="AY272" s="6">
        <f t="shared" si="234"/>
        <v>7</v>
      </c>
      <c r="AZ272" s="6">
        <f t="shared" si="235"/>
        <v>11</v>
      </c>
    </row>
    <row r="273" spans="1:52" hidden="1">
      <c r="A273" s="35">
        <v>287</v>
      </c>
      <c r="D273" s="8" t="s">
        <v>1</v>
      </c>
      <c r="E273" s="3" t="s">
        <v>302</v>
      </c>
      <c r="F273" s="8" t="s">
        <v>303</v>
      </c>
      <c r="G273" s="26" t="s">
        <v>10</v>
      </c>
      <c r="H273" s="6">
        <f>ROUNDDOWN(AI273*1.05,0)+INDEX(Sheet2!$B$2:'Sheet2'!$B$5,MATCH(G273,Sheet2!$A$2:'Sheet2'!$A$5,0),0)+34*AR273-ROUNDUP(IF($BA$1=TRUE,AT273,AU273)/10,0)</f>
        <v>140</v>
      </c>
      <c r="I273" s="6">
        <f>ROUNDDOWN(AJ273*1.05,0)+INDEX(Sheet2!$B$2:'Sheet2'!$B$5,MATCH(G273,Sheet2!$A$2:'Sheet2'!$A$5,0),0)+34*AR273-ROUNDUP(IF($BA$1=TRUE,AT273,AU273)/10,0)</f>
        <v>140</v>
      </c>
      <c r="J273" s="45">
        <f t="shared" si="211"/>
        <v>280</v>
      </c>
      <c r="K273" s="41">
        <f>AU273-ROUNDDOWN(AP273/2,0)-ROUNDDOWN(MAX(AO273*1.2,AN273*0.5),0)+INDEX(Sheet2!$C$2:'Sheet2'!$C$5,MATCH(G273,Sheet2!$A$2:'Sheet2'!$A$5,0),0)</f>
        <v>51</v>
      </c>
      <c r="L273" s="23">
        <f t="shared" si="212"/>
        <v>0</v>
      </c>
      <c r="M273" s="6"/>
      <c r="N273" s="27">
        <f>AV273+IF($F273="범선",IF($BE$1=TRUE,INDEX(Sheet2!$H$2:'Sheet2'!$H$45,MATCH(AV273,Sheet2!$G$2:'Sheet2'!$G$45,0),0)),IF($BF$1=TRUE,INDEX(Sheet2!$I$2:'Sheet2'!$I$45,MATCH(AV273,Sheet2!$G$2:'Sheet2'!$G$45,0)),IF($BG$1=TRUE,INDEX(Sheet2!$H$2:'Sheet2'!$H$45,MATCH(AV273,Sheet2!$G$2:'Sheet2'!$G$45,0)),0)))+IF($BC$1=TRUE,2,0)</f>
        <v>1</v>
      </c>
      <c r="O273" s="8">
        <f t="shared" si="213"/>
        <v>4</v>
      </c>
      <c r="P273" s="8">
        <f t="shared" si="214"/>
        <v>7</v>
      </c>
      <c r="Q273" s="26">
        <f t="shared" si="215"/>
        <v>10</v>
      </c>
      <c r="R273" s="8">
        <f>AW273+IF($F273="범선",IF($BE$1=TRUE,INDEX(Sheet2!$H$2:'Sheet2'!$H$45,MATCH(AW273,Sheet2!$G$2:'Sheet2'!$G$45,0),0)),IF($BF$1=TRUE,INDEX(Sheet2!$I$2:'Sheet2'!$I$45,MATCH(AW273,Sheet2!$G$2:'Sheet2'!$G$45,0)),IF($BG$1=TRUE,INDEX(Sheet2!$H$2:'Sheet2'!$H$45,MATCH(AW273,Sheet2!$G$2:'Sheet2'!$G$45,0)),0)))+IF($BC$1=TRUE,2,0)</f>
        <v>2</v>
      </c>
      <c r="S273" s="8">
        <f t="shared" si="216"/>
        <v>5.5</v>
      </c>
      <c r="T273" s="8">
        <f t="shared" si="217"/>
        <v>8.5</v>
      </c>
      <c r="U273" s="26">
        <f t="shared" si="218"/>
        <v>11.5</v>
      </c>
      <c r="V273" s="8">
        <f>AX273+IF($F273="범선",IF($BE$1=TRUE,INDEX(Sheet2!$H$2:'Sheet2'!$H$45,MATCH(AX273,Sheet2!$G$2:'Sheet2'!$G$45,0),0)),IF($BF$1=TRUE,INDEX(Sheet2!$I$2:'Sheet2'!$I$45,MATCH(AX273,Sheet2!$G$2:'Sheet2'!$G$45,0)),IF($BG$1=TRUE,INDEX(Sheet2!$H$2:'Sheet2'!$H$45,MATCH(AX273,Sheet2!$G$2:'Sheet2'!$G$45,0)),0)))+IF($BC$1=TRUE,2,0)</f>
        <v>5</v>
      </c>
      <c r="W273" s="8">
        <f t="shared" si="219"/>
        <v>8.5</v>
      </c>
      <c r="X273" s="8">
        <f t="shared" si="220"/>
        <v>11.5</v>
      </c>
      <c r="Y273" s="26">
        <f t="shared" si="221"/>
        <v>14.5</v>
      </c>
      <c r="Z273" s="8">
        <f>AY273+IF($F273="범선",IF($BE$1=TRUE,INDEX(Sheet2!$H$2:'Sheet2'!$H$45,MATCH(AY273,Sheet2!$G$2:'Sheet2'!$G$45,0),0)),IF($BF$1=TRUE,INDEX(Sheet2!$I$2:'Sheet2'!$I$45,MATCH(AY273,Sheet2!$G$2:'Sheet2'!$G$45,0)),IF($BG$1=TRUE,INDEX(Sheet2!$H$2:'Sheet2'!$H$45,MATCH(AY273,Sheet2!$G$2:'Sheet2'!$G$45,0)),0)))+IF($BC$1=TRUE,2,0)</f>
        <v>9</v>
      </c>
      <c r="AA273" s="8">
        <f t="shared" si="222"/>
        <v>12.5</v>
      </c>
      <c r="AB273" s="8">
        <f t="shared" si="223"/>
        <v>15.5</v>
      </c>
      <c r="AC273" s="26">
        <f t="shared" si="224"/>
        <v>18.5</v>
      </c>
      <c r="AD273" s="8">
        <f>AZ273+IF($F273="범선",IF($BE$1=TRUE,INDEX(Sheet2!$H$2:'Sheet2'!$H$45,MATCH(AZ273,Sheet2!$G$2:'Sheet2'!$G$45,0),0)),IF($BF$1=TRUE,INDEX(Sheet2!$I$2:'Sheet2'!$I$45,MATCH(AZ273,Sheet2!$G$2:'Sheet2'!$G$45,0)),IF($BG$1=TRUE,INDEX(Sheet2!$H$2:'Sheet2'!$H$45,MATCH(AZ273,Sheet2!$G$2:'Sheet2'!$G$45,0)),0)))+IF($BC$1=TRUE,2,0)</f>
        <v>13</v>
      </c>
      <c r="AE273" s="8">
        <f t="shared" si="225"/>
        <v>16.5</v>
      </c>
      <c r="AF273" s="8">
        <f t="shared" si="226"/>
        <v>19.5</v>
      </c>
      <c r="AG273" s="26">
        <f t="shared" si="227"/>
        <v>22.5</v>
      </c>
      <c r="AS273" s="6">
        <f t="shared" si="228"/>
        <v>0</v>
      </c>
      <c r="AT273" s="6">
        <f t="shared" si="229"/>
        <v>0</v>
      </c>
      <c r="AU273" s="6">
        <f t="shared" si="230"/>
        <v>0</v>
      </c>
      <c r="AV273" s="6">
        <f t="shared" si="231"/>
        <v>-1</v>
      </c>
      <c r="AW273" s="6">
        <f t="shared" si="232"/>
        <v>0</v>
      </c>
      <c r="AX273" s="6">
        <f t="shared" si="233"/>
        <v>3</v>
      </c>
      <c r="AY273" s="6">
        <f t="shared" si="234"/>
        <v>7</v>
      </c>
      <c r="AZ273" s="6">
        <f t="shared" si="235"/>
        <v>11</v>
      </c>
    </row>
    <row r="274" spans="1:52" hidden="1">
      <c r="A274" s="35">
        <v>288</v>
      </c>
      <c r="D274" s="8" t="s">
        <v>1</v>
      </c>
      <c r="E274" s="3" t="s">
        <v>302</v>
      </c>
      <c r="F274" s="8" t="s">
        <v>303</v>
      </c>
      <c r="G274" s="26" t="s">
        <v>10</v>
      </c>
      <c r="H274" s="6">
        <f>ROUNDDOWN(AI274*1.05,0)+INDEX(Sheet2!$B$2:'Sheet2'!$B$5,MATCH(G274,Sheet2!$A$2:'Sheet2'!$A$5,0),0)+34*AR274-ROUNDUP(IF($BA$1=TRUE,AT274,AU274)/10,0)</f>
        <v>140</v>
      </c>
      <c r="I274" s="6">
        <f>ROUNDDOWN(AJ274*1.05,0)+INDEX(Sheet2!$B$2:'Sheet2'!$B$5,MATCH(G274,Sheet2!$A$2:'Sheet2'!$A$5,0),0)+34*AR274-ROUNDUP(IF($BA$1=TRUE,AT274,AU274)/10,0)</f>
        <v>140</v>
      </c>
      <c r="J274" s="45">
        <f t="shared" si="211"/>
        <v>280</v>
      </c>
      <c r="K274" s="41">
        <f>AU274-ROUNDDOWN(AP274/2,0)-ROUNDDOWN(MAX(AO274*1.2,AN274*0.5),0)+INDEX(Sheet2!$C$2:'Sheet2'!$C$5,MATCH(G274,Sheet2!$A$2:'Sheet2'!$A$5,0),0)</f>
        <v>51</v>
      </c>
      <c r="L274" s="23">
        <f t="shared" si="212"/>
        <v>0</v>
      </c>
      <c r="M274" s="6"/>
      <c r="N274" s="27">
        <f>AV274+IF($F274="범선",IF($BE$1=TRUE,INDEX(Sheet2!$H$2:'Sheet2'!$H$45,MATCH(AV274,Sheet2!$G$2:'Sheet2'!$G$45,0),0)),IF($BF$1=TRUE,INDEX(Sheet2!$I$2:'Sheet2'!$I$45,MATCH(AV274,Sheet2!$G$2:'Sheet2'!$G$45,0)),IF($BG$1=TRUE,INDEX(Sheet2!$H$2:'Sheet2'!$H$45,MATCH(AV274,Sheet2!$G$2:'Sheet2'!$G$45,0)),0)))+IF($BC$1=TRUE,2,0)</f>
        <v>1</v>
      </c>
      <c r="O274" s="8">
        <f t="shared" si="213"/>
        <v>4</v>
      </c>
      <c r="P274" s="8">
        <f t="shared" si="214"/>
        <v>7</v>
      </c>
      <c r="Q274" s="26">
        <f t="shared" si="215"/>
        <v>10</v>
      </c>
      <c r="R274" s="8">
        <f>AW274+IF($F274="범선",IF($BE$1=TRUE,INDEX(Sheet2!$H$2:'Sheet2'!$H$45,MATCH(AW274,Sheet2!$G$2:'Sheet2'!$G$45,0),0)),IF($BF$1=TRUE,INDEX(Sheet2!$I$2:'Sheet2'!$I$45,MATCH(AW274,Sheet2!$G$2:'Sheet2'!$G$45,0)),IF($BG$1=TRUE,INDEX(Sheet2!$H$2:'Sheet2'!$H$45,MATCH(AW274,Sheet2!$G$2:'Sheet2'!$G$45,0)),0)))+IF($BC$1=TRUE,2,0)</f>
        <v>2</v>
      </c>
      <c r="S274" s="8">
        <f t="shared" si="216"/>
        <v>5.5</v>
      </c>
      <c r="T274" s="8">
        <f t="shared" si="217"/>
        <v>8.5</v>
      </c>
      <c r="U274" s="26">
        <f t="shared" si="218"/>
        <v>11.5</v>
      </c>
      <c r="V274" s="8">
        <f>AX274+IF($F274="범선",IF($BE$1=TRUE,INDEX(Sheet2!$H$2:'Sheet2'!$H$45,MATCH(AX274,Sheet2!$G$2:'Sheet2'!$G$45,0),0)),IF($BF$1=TRUE,INDEX(Sheet2!$I$2:'Sheet2'!$I$45,MATCH(AX274,Sheet2!$G$2:'Sheet2'!$G$45,0)),IF($BG$1=TRUE,INDEX(Sheet2!$H$2:'Sheet2'!$H$45,MATCH(AX274,Sheet2!$G$2:'Sheet2'!$G$45,0)),0)))+IF($BC$1=TRUE,2,0)</f>
        <v>5</v>
      </c>
      <c r="W274" s="8">
        <f t="shared" si="219"/>
        <v>8.5</v>
      </c>
      <c r="X274" s="8">
        <f t="shared" si="220"/>
        <v>11.5</v>
      </c>
      <c r="Y274" s="26">
        <f t="shared" si="221"/>
        <v>14.5</v>
      </c>
      <c r="Z274" s="8">
        <f>AY274+IF($F274="범선",IF($BE$1=TRUE,INDEX(Sheet2!$H$2:'Sheet2'!$H$45,MATCH(AY274,Sheet2!$G$2:'Sheet2'!$G$45,0),0)),IF($BF$1=TRUE,INDEX(Sheet2!$I$2:'Sheet2'!$I$45,MATCH(AY274,Sheet2!$G$2:'Sheet2'!$G$45,0)),IF($BG$1=TRUE,INDEX(Sheet2!$H$2:'Sheet2'!$H$45,MATCH(AY274,Sheet2!$G$2:'Sheet2'!$G$45,0)),0)))+IF($BC$1=TRUE,2,0)</f>
        <v>9</v>
      </c>
      <c r="AA274" s="8">
        <f t="shared" si="222"/>
        <v>12.5</v>
      </c>
      <c r="AB274" s="8">
        <f t="shared" si="223"/>
        <v>15.5</v>
      </c>
      <c r="AC274" s="26">
        <f t="shared" si="224"/>
        <v>18.5</v>
      </c>
      <c r="AD274" s="8">
        <f>AZ274+IF($F274="범선",IF($BE$1=TRUE,INDEX(Sheet2!$H$2:'Sheet2'!$H$45,MATCH(AZ274,Sheet2!$G$2:'Sheet2'!$G$45,0),0)),IF($BF$1=TRUE,INDEX(Sheet2!$I$2:'Sheet2'!$I$45,MATCH(AZ274,Sheet2!$G$2:'Sheet2'!$G$45,0)),IF($BG$1=TRUE,INDEX(Sheet2!$H$2:'Sheet2'!$H$45,MATCH(AZ274,Sheet2!$G$2:'Sheet2'!$G$45,0)),0)))+IF($BC$1=TRUE,2,0)</f>
        <v>13</v>
      </c>
      <c r="AE274" s="8">
        <f t="shared" si="225"/>
        <v>16.5</v>
      </c>
      <c r="AF274" s="8">
        <f t="shared" si="226"/>
        <v>19.5</v>
      </c>
      <c r="AG274" s="26">
        <f t="shared" si="227"/>
        <v>22.5</v>
      </c>
      <c r="AS274" s="40">
        <f t="shared" si="228"/>
        <v>0</v>
      </c>
      <c r="AT274" s="40">
        <f t="shared" si="229"/>
        <v>0</v>
      </c>
      <c r="AU274" s="40">
        <f t="shared" si="230"/>
        <v>0</v>
      </c>
      <c r="AV274" s="6">
        <f t="shared" si="231"/>
        <v>-1</v>
      </c>
      <c r="AW274" s="6">
        <f t="shared" si="232"/>
        <v>0</v>
      </c>
      <c r="AX274" s="6">
        <f t="shared" si="233"/>
        <v>3</v>
      </c>
      <c r="AY274" s="6">
        <f t="shared" si="234"/>
        <v>7</v>
      </c>
      <c r="AZ274" s="6">
        <f t="shared" si="235"/>
        <v>11</v>
      </c>
    </row>
    <row r="275" spans="1:52" hidden="1">
      <c r="A275" s="35">
        <v>289</v>
      </c>
      <c r="D275" s="8" t="s">
        <v>1</v>
      </c>
      <c r="E275" s="3" t="s">
        <v>302</v>
      </c>
      <c r="F275" s="8" t="s">
        <v>303</v>
      </c>
      <c r="G275" s="26" t="s">
        <v>10</v>
      </c>
      <c r="H275" s="6">
        <f>ROUNDDOWN(AI275*1.05,0)+INDEX(Sheet2!$B$2:'Sheet2'!$B$5,MATCH(G275,Sheet2!$A$2:'Sheet2'!$A$5,0),0)+34*AR275-ROUNDUP(IF($BA$1=TRUE,AT275,AU275)/10,0)</f>
        <v>140</v>
      </c>
      <c r="I275" s="6">
        <f>ROUNDDOWN(AJ275*1.05,0)+INDEX(Sheet2!$B$2:'Sheet2'!$B$5,MATCH(G275,Sheet2!$A$2:'Sheet2'!$A$5,0),0)+34*AR275-ROUNDUP(IF($BA$1=TRUE,AT275,AU275)/10,0)</f>
        <v>140</v>
      </c>
      <c r="J275" s="45">
        <f t="shared" si="211"/>
        <v>280</v>
      </c>
      <c r="K275" s="41">
        <f>AU275-ROUNDDOWN(AP275/2,0)-ROUNDDOWN(MAX(AO275*1.2,AN275*0.5),0)+INDEX(Sheet2!$C$2:'Sheet2'!$C$5,MATCH(G275,Sheet2!$A$2:'Sheet2'!$A$5,0),0)</f>
        <v>51</v>
      </c>
      <c r="L275" s="23">
        <f t="shared" si="212"/>
        <v>0</v>
      </c>
      <c r="M275" s="6"/>
      <c r="N275" s="27">
        <f>AV275+IF($F275="범선",IF($BE$1=TRUE,INDEX(Sheet2!$H$2:'Sheet2'!$H$45,MATCH(AV275,Sheet2!$G$2:'Sheet2'!$G$45,0),0)),IF($BF$1=TRUE,INDEX(Sheet2!$I$2:'Sheet2'!$I$45,MATCH(AV275,Sheet2!$G$2:'Sheet2'!$G$45,0)),IF($BG$1=TRUE,INDEX(Sheet2!$H$2:'Sheet2'!$H$45,MATCH(AV275,Sheet2!$G$2:'Sheet2'!$G$45,0)),0)))+IF($BC$1=TRUE,2,0)</f>
        <v>1</v>
      </c>
      <c r="O275" s="8">
        <f t="shared" si="213"/>
        <v>4</v>
      </c>
      <c r="P275" s="8">
        <f t="shared" si="214"/>
        <v>7</v>
      </c>
      <c r="Q275" s="26">
        <f t="shared" si="215"/>
        <v>10</v>
      </c>
      <c r="R275" s="8">
        <f>AW275+IF($F275="범선",IF($BE$1=TRUE,INDEX(Sheet2!$H$2:'Sheet2'!$H$45,MATCH(AW275,Sheet2!$G$2:'Sheet2'!$G$45,0),0)),IF($BF$1=TRUE,INDEX(Sheet2!$I$2:'Sheet2'!$I$45,MATCH(AW275,Sheet2!$G$2:'Sheet2'!$G$45,0)),IF($BG$1=TRUE,INDEX(Sheet2!$H$2:'Sheet2'!$H$45,MATCH(AW275,Sheet2!$G$2:'Sheet2'!$G$45,0)),0)))+IF($BC$1=TRUE,2,0)</f>
        <v>2</v>
      </c>
      <c r="S275" s="8">
        <f t="shared" si="216"/>
        <v>5.5</v>
      </c>
      <c r="T275" s="8">
        <f t="shared" si="217"/>
        <v>8.5</v>
      </c>
      <c r="U275" s="26">
        <f t="shared" si="218"/>
        <v>11.5</v>
      </c>
      <c r="V275" s="8">
        <f>AX275+IF($F275="범선",IF($BE$1=TRUE,INDEX(Sheet2!$H$2:'Sheet2'!$H$45,MATCH(AX275,Sheet2!$G$2:'Sheet2'!$G$45,0),0)),IF($BF$1=TRUE,INDEX(Sheet2!$I$2:'Sheet2'!$I$45,MATCH(AX275,Sheet2!$G$2:'Sheet2'!$G$45,0)),IF($BG$1=TRUE,INDEX(Sheet2!$H$2:'Sheet2'!$H$45,MATCH(AX275,Sheet2!$G$2:'Sheet2'!$G$45,0)),0)))+IF($BC$1=TRUE,2,0)</f>
        <v>5</v>
      </c>
      <c r="W275" s="8">
        <f t="shared" si="219"/>
        <v>8.5</v>
      </c>
      <c r="X275" s="8">
        <f t="shared" si="220"/>
        <v>11.5</v>
      </c>
      <c r="Y275" s="26">
        <f t="shared" si="221"/>
        <v>14.5</v>
      </c>
      <c r="Z275" s="8">
        <f>AY275+IF($F275="범선",IF($BE$1=TRUE,INDEX(Sheet2!$H$2:'Sheet2'!$H$45,MATCH(AY275,Sheet2!$G$2:'Sheet2'!$G$45,0),0)),IF($BF$1=TRUE,INDEX(Sheet2!$I$2:'Sheet2'!$I$45,MATCH(AY275,Sheet2!$G$2:'Sheet2'!$G$45,0)),IF($BG$1=TRUE,INDEX(Sheet2!$H$2:'Sheet2'!$H$45,MATCH(AY275,Sheet2!$G$2:'Sheet2'!$G$45,0)),0)))+IF($BC$1=TRUE,2,0)</f>
        <v>9</v>
      </c>
      <c r="AA275" s="8">
        <f t="shared" si="222"/>
        <v>12.5</v>
      </c>
      <c r="AB275" s="8">
        <f t="shared" si="223"/>
        <v>15.5</v>
      </c>
      <c r="AC275" s="26">
        <f t="shared" si="224"/>
        <v>18.5</v>
      </c>
      <c r="AD275" s="8">
        <f>AZ275+IF($F275="범선",IF($BE$1=TRUE,INDEX(Sheet2!$H$2:'Sheet2'!$H$45,MATCH(AZ275,Sheet2!$G$2:'Sheet2'!$G$45,0),0)),IF($BF$1=TRUE,INDEX(Sheet2!$I$2:'Sheet2'!$I$45,MATCH(AZ275,Sheet2!$G$2:'Sheet2'!$G$45,0)),IF($BG$1=TRUE,INDEX(Sheet2!$H$2:'Sheet2'!$H$45,MATCH(AZ275,Sheet2!$G$2:'Sheet2'!$G$45,0)),0)))+IF($BC$1=TRUE,2,0)</f>
        <v>13</v>
      </c>
      <c r="AE275" s="8">
        <f t="shared" si="225"/>
        <v>16.5</v>
      </c>
      <c r="AF275" s="8">
        <f t="shared" si="226"/>
        <v>19.5</v>
      </c>
      <c r="AG275" s="26">
        <f t="shared" si="227"/>
        <v>22.5</v>
      </c>
      <c r="AS275" s="6">
        <f t="shared" si="228"/>
        <v>0</v>
      </c>
      <c r="AT275" s="6">
        <f t="shared" si="229"/>
        <v>0</v>
      </c>
      <c r="AU275" s="6">
        <f t="shared" si="230"/>
        <v>0</v>
      </c>
      <c r="AV275" s="6">
        <f t="shared" si="231"/>
        <v>-1</v>
      </c>
      <c r="AW275" s="6">
        <f t="shared" si="232"/>
        <v>0</v>
      </c>
      <c r="AX275" s="6">
        <f t="shared" si="233"/>
        <v>3</v>
      </c>
      <c r="AY275" s="6">
        <f t="shared" si="234"/>
        <v>7</v>
      </c>
      <c r="AZ275" s="6">
        <f t="shared" si="235"/>
        <v>11</v>
      </c>
    </row>
    <row r="276" spans="1:52" hidden="1">
      <c r="A276" s="35">
        <v>290</v>
      </c>
      <c r="D276" s="8" t="s">
        <v>1</v>
      </c>
      <c r="E276" s="3" t="s">
        <v>302</v>
      </c>
      <c r="F276" s="8" t="s">
        <v>303</v>
      </c>
      <c r="G276" s="26" t="s">
        <v>10</v>
      </c>
      <c r="H276" s="6">
        <f>ROUNDDOWN(AI276*1.05,0)+INDEX(Sheet2!$B$2:'Sheet2'!$B$5,MATCH(G276,Sheet2!$A$2:'Sheet2'!$A$5,0),0)+34*AR276-ROUNDUP(IF($BA$1=TRUE,AT276,AU276)/10,0)</f>
        <v>140</v>
      </c>
      <c r="I276" s="6">
        <f>ROUNDDOWN(AJ276*1.05,0)+INDEX(Sheet2!$B$2:'Sheet2'!$B$5,MATCH(G276,Sheet2!$A$2:'Sheet2'!$A$5,0),0)+34*AR276-ROUNDUP(IF($BA$1=TRUE,AT276,AU276)/10,0)</f>
        <v>140</v>
      </c>
      <c r="J276" s="45">
        <f t="shared" si="211"/>
        <v>280</v>
      </c>
      <c r="K276" s="41">
        <f>AU276-ROUNDDOWN(AP276/2,0)-ROUNDDOWN(MAX(AO276*1.2,AN276*0.5),0)+INDEX(Sheet2!$C$2:'Sheet2'!$C$5,MATCH(G276,Sheet2!$A$2:'Sheet2'!$A$5,0),0)</f>
        <v>51</v>
      </c>
      <c r="L276" s="23">
        <f t="shared" si="212"/>
        <v>0</v>
      </c>
      <c r="M276" s="6"/>
      <c r="N276" s="27">
        <f>AV276+IF($F276="범선",IF($BE$1=TRUE,INDEX(Sheet2!$H$2:'Sheet2'!$H$45,MATCH(AV276,Sheet2!$G$2:'Sheet2'!$G$45,0),0)),IF($BF$1=TRUE,INDEX(Sheet2!$I$2:'Sheet2'!$I$45,MATCH(AV276,Sheet2!$G$2:'Sheet2'!$G$45,0)),IF($BG$1=TRUE,INDEX(Sheet2!$H$2:'Sheet2'!$H$45,MATCH(AV276,Sheet2!$G$2:'Sheet2'!$G$45,0)),0)))+IF($BC$1=TRUE,2,0)</f>
        <v>1</v>
      </c>
      <c r="O276" s="8">
        <f t="shared" si="213"/>
        <v>4</v>
      </c>
      <c r="P276" s="8">
        <f t="shared" si="214"/>
        <v>7</v>
      </c>
      <c r="Q276" s="26">
        <f t="shared" si="215"/>
        <v>10</v>
      </c>
      <c r="R276" s="8">
        <f>AW276+IF($F276="범선",IF($BE$1=TRUE,INDEX(Sheet2!$H$2:'Sheet2'!$H$45,MATCH(AW276,Sheet2!$G$2:'Sheet2'!$G$45,0),0)),IF($BF$1=TRUE,INDEX(Sheet2!$I$2:'Sheet2'!$I$45,MATCH(AW276,Sheet2!$G$2:'Sheet2'!$G$45,0)),IF($BG$1=TRUE,INDEX(Sheet2!$H$2:'Sheet2'!$H$45,MATCH(AW276,Sheet2!$G$2:'Sheet2'!$G$45,0)),0)))+IF($BC$1=TRUE,2,0)</f>
        <v>2</v>
      </c>
      <c r="S276" s="8">
        <f t="shared" si="216"/>
        <v>5.5</v>
      </c>
      <c r="T276" s="8">
        <f t="shared" si="217"/>
        <v>8.5</v>
      </c>
      <c r="U276" s="26">
        <f t="shared" si="218"/>
        <v>11.5</v>
      </c>
      <c r="V276" s="8">
        <f>AX276+IF($F276="범선",IF($BE$1=TRUE,INDEX(Sheet2!$H$2:'Sheet2'!$H$45,MATCH(AX276,Sheet2!$G$2:'Sheet2'!$G$45,0),0)),IF($BF$1=TRUE,INDEX(Sheet2!$I$2:'Sheet2'!$I$45,MATCH(AX276,Sheet2!$G$2:'Sheet2'!$G$45,0)),IF($BG$1=TRUE,INDEX(Sheet2!$H$2:'Sheet2'!$H$45,MATCH(AX276,Sheet2!$G$2:'Sheet2'!$G$45,0)),0)))+IF($BC$1=TRUE,2,0)</f>
        <v>5</v>
      </c>
      <c r="W276" s="8">
        <f t="shared" si="219"/>
        <v>8.5</v>
      </c>
      <c r="X276" s="8">
        <f t="shared" si="220"/>
        <v>11.5</v>
      </c>
      <c r="Y276" s="26">
        <f t="shared" si="221"/>
        <v>14.5</v>
      </c>
      <c r="Z276" s="8">
        <f>AY276+IF($F276="범선",IF($BE$1=TRUE,INDEX(Sheet2!$H$2:'Sheet2'!$H$45,MATCH(AY276,Sheet2!$G$2:'Sheet2'!$G$45,0),0)),IF($BF$1=TRUE,INDEX(Sheet2!$I$2:'Sheet2'!$I$45,MATCH(AY276,Sheet2!$G$2:'Sheet2'!$G$45,0)),IF($BG$1=TRUE,INDEX(Sheet2!$H$2:'Sheet2'!$H$45,MATCH(AY276,Sheet2!$G$2:'Sheet2'!$G$45,0)),0)))+IF($BC$1=TRUE,2,0)</f>
        <v>9</v>
      </c>
      <c r="AA276" s="8">
        <f t="shared" si="222"/>
        <v>12.5</v>
      </c>
      <c r="AB276" s="8">
        <f t="shared" si="223"/>
        <v>15.5</v>
      </c>
      <c r="AC276" s="26">
        <f t="shared" si="224"/>
        <v>18.5</v>
      </c>
      <c r="AD276" s="8">
        <f>AZ276+IF($F276="범선",IF($BE$1=TRUE,INDEX(Sheet2!$H$2:'Sheet2'!$H$45,MATCH(AZ276,Sheet2!$G$2:'Sheet2'!$G$45,0),0)),IF($BF$1=TRUE,INDEX(Sheet2!$I$2:'Sheet2'!$I$45,MATCH(AZ276,Sheet2!$G$2:'Sheet2'!$G$45,0)),IF($BG$1=TRUE,INDEX(Sheet2!$H$2:'Sheet2'!$H$45,MATCH(AZ276,Sheet2!$G$2:'Sheet2'!$G$45,0)),0)))+IF($BC$1=TRUE,2,0)</f>
        <v>13</v>
      </c>
      <c r="AE276" s="8">
        <f t="shared" si="225"/>
        <v>16.5</v>
      </c>
      <c r="AF276" s="8">
        <f t="shared" si="226"/>
        <v>19.5</v>
      </c>
      <c r="AG276" s="26">
        <f t="shared" si="227"/>
        <v>22.5</v>
      </c>
      <c r="AS276" s="6">
        <f t="shared" si="228"/>
        <v>0</v>
      </c>
      <c r="AT276" s="6">
        <f t="shared" si="229"/>
        <v>0</v>
      </c>
      <c r="AU276" s="6">
        <f t="shared" si="230"/>
        <v>0</v>
      </c>
      <c r="AV276" s="6">
        <f t="shared" si="231"/>
        <v>-1</v>
      </c>
      <c r="AW276" s="6">
        <f t="shared" si="232"/>
        <v>0</v>
      </c>
      <c r="AX276" s="6">
        <f t="shared" si="233"/>
        <v>3</v>
      </c>
      <c r="AY276" s="6">
        <f t="shared" si="234"/>
        <v>7</v>
      </c>
      <c r="AZ276" s="6">
        <f t="shared" si="235"/>
        <v>11</v>
      </c>
    </row>
    <row r="277" spans="1:52" hidden="1">
      <c r="A277" s="35">
        <v>291</v>
      </c>
      <c r="D277" s="8" t="s">
        <v>1</v>
      </c>
      <c r="E277" s="3" t="s">
        <v>302</v>
      </c>
      <c r="F277" s="8" t="s">
        <v>303</v>
      </c>
      <c r="G277" s="26" t="s">
        <v>10</v>
      </c>
      <c r="H277" s="6">
        <f>ROUNDDOWN(AI277*1.05,0)+INDEX(Sheet2!$B$2:'Sheet2'!$B$5,MATCH(G277,Sheet2!$A$2:'Sheet2'!$A$5,0),0)+34*AR277-ROUNDUP(IF($BA$1=TRUE,AT277,AU277)/10,0)</f>
        <v>140</v>
      </c>
      <c r="I277" s="6">
        <f>ROUNDDOWN(AJ277*1.05,0)+INDEX(Sheet2!$B$2:'Sheet2'!$B$5,MATCH(G277,Sheet2!$A$2:'Sheet2'!$A$5,0),0)+34*AR277-ROUNDUP(IF($BA$1=TRUE,AT277,AU277)/10,0)</f>
        <v>140</v>
      </c>
      <c r="J277" s="45">
        <f t="shared" si="211"/>
        <v>280</v>
      </c>
      <c r="K277" s="41">
        <f>AU277-ROUNDDOWN(AP277/2,0)-ROUNDDOWN(MAX(AO277*1.2,AN277*0.5),0)+INDEX(Sheet2!$C$2:'Sheet2'!$C$5,MATCH(G277,Sheet2!$A$2:'Sheet2'!$A$5,0),0)</f>
        <v>51</v>
      </c>
      <c r="L277" s="23">
        <f t="shared" si="212"/>
        <v>0</v>
      </c>
      <c r="M277" s="6"/>
      <c r="N277" s="27">
        <f>AV277+IF($F277="범선",IF($BE$1=TRUE,INDEX(Sheet2!$H$2:'Sheet2'!$H$45,MATCH(AV277,Sheet2!$G$2:'Sheet2'!$G$45,0),0)),IF($BF$1=TRUE,INDEX(Sheet2!$I$2:'Sheet2'!$I$45,MATCH(AV277,Sheet2!$G$2:'Sheet2'!$G$45,0)),IF($BG$1=TRUE,INDEX(Sheet2!$H$2:'Sheet2'!$H$45,MATCH(AV277,Sheet2!$G$2:'Sheet2'!$G$45,0)),0)))+IF($BC$1=TRUE,2,0)</f>
        <v>1</v>
      </c>
      <c r="O277" s="8">
        <f t="shared" si="213"/>
        <v>4</v>
      </c>
      <c r="P277" s="8">
        <f t="shared" si="214"/>
        <v>7</v>
      </c>
      <c r="Q277" s="26">
        <f t="shared" si="215"/>
        <v>10</v>
      </c>
      <c r="R277" s="8">
        <f>AW277+IF($F277="범선",IF($BE$1=TRUE,INDEX(Sheet2!$H$2:'Sheet2'!$H$45,MATCH(AW277,Sheet2!$G$2:'Sheet2'!$G$45,0),0)),IF($BF$1=TRUE,INDEX(Sheet2!$I$2:'Sheet2'!$I$45,MATCH(AW277,Sheet2!$G$2:'Sheet2'!$G$45,0)),IF($BG$1=TRUE,INDEX(Sheet2!$H$2:'Sheet2'!$H$45,MATCH(AW277,Sheet2!$G$2:'Sheet2'!$G$45,0)),0)))+IF($BC$1=TRUE,2,0)</f>
        <v>2</v>
      </c>
      <c r="S277" s="8">
        <f t="shared" si="216"/>
        <v>5.5</v>
      </c>
      <c r="T277" s="8">
        <f t="shared" si="217"/>
        <v>8.5</v>
      </c>
      <c r="U277" s="26">
        <f t="shared" si="218"/>
        <v>11.5</v>
      </c>
      <c r="V277" s="8">
        <f>AX277+IF($F277="범선",IF($BE$1=TRUE,INDEX(Sheet2!$H$2:'Sheet2'!$H$45,MATCH(AX277,Sheet2!$G$2:'Sheet2'!$G$45,0),0)),IF($BF$1=TRUE,INDEX(Sheet2!$I$2:'Sheet2'!$I$45,MATCH(AX277,Sheet2!$G$2:'Sheet2'!$G$45,0)),IF($BG$1=TRUE,INDEX(Sheet2!$H$2:'Sheet2'!$H$45,MATCH(AX277,Sheet2!$G$2:'Sheet2'!$G$45,0)),0)))+IF($BC$1=TRUE,2,0)</f>
        <v>5</v>
      </c>
      <c r="W277" s="8">
        <f t="shared" si="219"/>
        <v>8.5</v>
      </c>
      <c r="X277" s="8">
        <f t="shared" si="220"/>
        <v>11.5</v>
      </c>
      <c r="Y277" s="26">
        <f t="shared" si="221"/>
        <v>14.5</v>
      </c>
      <c r="Z277" s="8">
        <f>AY277+IF($F277="범선",IF($BE$1=TRUE,INDEX(Sheet2!$H$2:'Sheet2'!$H$45,MATCH(AY277,Sheet2!$G$2:'Sheet2'!$G$45,0),0)),IF($BF$1=TRUE,INDEX(Sheet2!$I$2:'Sheet2'!$I$45,MATCH(AY277,Sheet2!$G$2:'Sheet2'!$G$45,0)),IF($BG$1=TRUE,INDEX(Sheet2!$H$2:'Sheet2'!$H$45,MATCH(AY277,Sheet2!$G$2:'Sheet2'!$G$45,0)),0)))+IF($BC$1=TRUE,2,0)</f>
        <v>9</v>
      </c>
      <c r="AA277" s="8">
        <f t="shared" si="222"/>
        <v>12.5</v>
      </c>
      <c r="AB277" s="8">
        <f t="shared" si="223"/>
        <v>15.5</v>
      </c>
      <c r="AC277" s="26">
        <f t="shared" si="224"/>
        <v>18.5</v>
      </c>
      <c r="AD277" s="8">
        <f>AZ277+IF($F277="범선",IF($BE$1=TRUE,INDEX(Sheet2!$H$2:'Sheet2'!$H$45,MATCH(AZ277,Sheet2!$G$2:'Sheet2'!$G$45,0),0)),IF($BF$1=TRUE,INDEX(Sheet2!$I$2:'Sheet2'!$I$45,MATCH(AZ277,Sheet2!$G$2:'Sheet2'!$G$45,0)),IF($BG$1=TRUE,INDEX(Sheet2!$H$2:'Sheet2'!$H$45,MATCH(AZ277,Sheet2!$G$2:'Sheet2'!$G$45,0)),0)))+IF($BC$1=TRUE,2,0)</f>
        <v>13</v>
      </c>
      <c r="AE277" s="8">
        <f t="shared" si="225"/>
        <v>16.5</v>
      </c>
      <c r="AF277" s="8">
        <f t="shared" si="226"/>
        <v>19.5</v>
      </c>
      <c r="AG277" s="26">
        <f t="shared" si="227"/>
        <v>22.5</v>
      </c>
      <c r="AS277" s="40">
        <f t="shared" si="228"/>
        <v>0</v>
      </c>
      <c r="AT277" s="40">
        <f t="shared" si="229"/>
        <v>0</v>
      </c>
      <c r="AU277" s="40">
        <f t="shared" si="230"/>
        <v>0</v>
      </c>
      <c r="AV277" s="6">
        <f t="shared" si="231"/>
        <v>-1</v>
      </c>
      <c r="AW277" s="6">
        <f t="shared" si="232"/>
        <v>0</v>
      </c>
      <c r="AX277" s="6">
        <f t="shared" si="233"/>
        <v>3</v>
      </c>
      <c r="AY277" s="6">
        <f t="shared" si="234"/>
        <v>7</v>
      </c>
      <c r="AZ277" s="6">
        <f t="shared" si="235"/>
        <v>11</v>
      </c>
    </row>
    <row r="278" spans="1:52" hidden="1">
      <c r="A278" s="35">
        <v>292</v>
      </c>
      <c r="D278" s="8" t="s">
        <v>1</v>
      </c>
      <c r="E278" s="3" t="s">
        <v>302</v>
      </c>
      <c r="F278" s="8" t="s">
        <v>303</v>
      </c>
      <c r="G278" s="26" t="s">
        <v>10</v>
      </c>
      <c r="H278" s="6">
        <f>ROUNDDOWN(AI278*1.05,0)+INDEX(Sheet2!$B$2:'Sheet2'!$B$5,MATCH(G278,Sheet2!$A$2:'Sheet2'!$A$5,0),0)+34*AR278-ROUNDUP(IF($BA$1=TRUE,AT278,AU278)/10,0)</f>
        <v>140</v>
      </c>
      <c r="I278" s="6">
        <f>ROUNDDOWN(AJ278*1.05,0)+INDEX(Sheet2!$B$2:'Sheet2'!$B$5,MATCH(G278,Sheet2!$A$2:'Sheet2'!$A$5,0),0)+34*AR278-ROUNDUP(IF($BA$1=TRUE,AT278,AU278)/10,0)</f>
        <v>140</v>
      </c>
      <c r="J278" s="45">
        <f t="shared" si="211"/>
        <v>280</v>
      </c>
      <c r="K278" s="41">
        <f>AU278-ROUNDDOWN(AP278/2,0)-ROUNDDOWN(MAX(AO278*1.2,AN278*0.5),0)+INDEX(Sheet2!$C$2:'Sheet2'!$C$5,MATCH(G278,Sheet2!$A$2:'Sheet2'!$A$5,0),0)</f>
        <v>51</v>
      </c>
      <c r="L278" s="23">
        <f t="shared" si="212"/>
        <v>0</v>
      </c>
      <c r="M278" s="6"/>
      <c r="N278" s="27">
        <f>AV278+IF($F278="범선",IF($BE$1=TRUE,INDEX(Sheet2!$H$2:'Sheet2'!$H$45,MATCH(AV278,Sheet2!$G$2:'Sheet2'!$G$45,0),0)),IF($BF$1=TRUE,INDEX(Sheet2!$I$2:'Sheet2'!$I$45,MATCH(AV278,Sheet2!$G$2:'Sheet2'!$G$45,0)),IF($BG$1=TRUE,INDEX(Sheet2!$H$2:'Sheet2'!$H$45,MATCH(AV278,Sheet2!$G$2:'Sheet2'!$G$45,0)),0)))+IF($BC$1=TRUE,2,0)</f>
        <v>1</v>
      </c>
      <c r="O278" s="8">
        <f t="shared" si="213"/>
        <v>4</v>
      </c>
      <c r="P278" s="8">
        <f t="shared" si="214"/>
        <v>7</v>
      </c>
      <c r="Q278" s="26">
        <f t="shared" si="215"/>
        <v>10</v>
      </c>
      <c r="R278" s="8">
        <f>AW278+IF($F278="범선",IF($BE$1=TRUE,INDEX(Sheet2!$H$2:'Sheet2'!$H$45,MATCH(AW278,Sheet2!$G$2:'Sheet2'!$G$45,0),0)),IF($BF$1=TRUE,INDEX(Sheet2!$I$2:'Sheet2'!$I$45,MATCH(AW278,Sheet2!$G$2:'Sheet2'!$G$45,0)),IF($BG$1=TRUE,INDEX(Sheet2!$H$2:'Sheet2'!$H$45,MATCH(AW278,Sheet2!$G$2:'Sheet2'!$G$45,0)),0)))+IF($BC$1=TRUE,2,0)</f>
        <v>2</v>
      </c>
      <c r="S278" s="8">
        <f t="shared" si="216"/>
        <v>5.5</v>
      </c>
      <c r="T278" s="8">
        <f t="shared" si="217"/>
        <v>8.5</v>
      </c>
      <c r="U278" s="26">
        <f t="shared" si="218"/>
        <v>11.5</v>
      </c>
      <c r="V278" s="8">
        <f>AX278+IF($F278="범선",IF($BE$1=TRUE,INDEX(Sheet2!$H$2:'Sheet2'!$H$45,MATCH(AX278,Sheet2!$G$2:'Sheet2'!$G$45,0),0)),IF($BF$1=TRUE,INDEX(Sheet2!$I$2:'Sheet2'!$I$45,MATCH(AX278,Sheet2!$G$2:'Sheet2'!$G$45,0)),IF($BG$1=TRUE,INDEX(Sheet2!$H$2:'Sheet2'!$H$45,MATCH(AX278,Sheet2!$G$2:'Sheet2'!$G$45,0)),0)))+IF($BC$1=TRUE,2,0)</f>
        <v>5</v>
      </c>
      <c r="W278" s="8">
        <f t="shared" si="219"/>
        <v>8.5</v>
      </c>
      <c r="X278" s="8">
        <f t="shared" si="220"/>
        <v>11.5</v>
      </c>
      <c r="Y278" s="26">
        <f t="shared" si="221"/>
        <v>14.5</v>
      </c>
      <c r="Z278" s="8">
        <f>AY278+IF($F278="범선",IF($BE$1=TRUE,INDEX(Sheet2!$H$2:'Sheet2'!$H$45,MATCH(AY278,Sheet2!$G$2:'Sheet2'!$G$45,0),0)),IF($BF$1=TRUE,INDEX(Sheet2!$I$2:'Sheet2'!$I$45,MATCH(AY278,Sheet2!$G$2:'Sheet2'!$G$45,0)),IF($BG$1=TRUE,INDEX(Sheet2!$H$2:'Sheet2'!$H$45,MATCH(AY278,Sheet2!$G$2:'Sheet2'!$G$45,0)),0)))+IF($BC$1=TRUE,2,0)</f>
        <v>9</v>
      </c>
      <c r="AA278" s="8">
        <f t="shared" si="222"/>
        <v>12.5</v>
      </c>
      <c r="AB278" s="8">
        <f t="shared" si="223"/>
        <v>15.5</v>
      </c>
      <c r="AC278" s="26">
        <f t="shared" si="224"/>
        <v>18.5</v>
      </c>
      <c r="AD278" s="8">
        <f>AZ278+IF($F278="범선",IF($BE$1=TRUE,INDEX(Sheet2!$H$2:'Sheet2'!$H$45,MATCH(AZ278,Sheet2!$G$2:'Sheet2'!$G$45,0),0)),IF($BF$1=TRUE,INDEX(Sheet2!$I$2:'Sheet2'!$I$45,MATCH(AZ278,Sheet2!$G$2:'Sheet2'!$G$45,0)),IF($BG$1=TRUE,INDEX(Sheet2!$H$2:'Sheet2'!$H$45,MATCH(AZ278,Sheet2!$G$2:'Sheet2'!$G$45,0)),0)))+IF($BC$1=TRUE,2,0)</f>
        <v>13</v>
      </c>
      <c r="AE278" s="8">
        <f t="shared" si="225"/>
        <v>16.5</v>
      </c>
      <c r="AF278" s="8">
        <f t="shared" si="226"/>
        <v>19.5</v>
      </c>
      <c r="AG278" s="26">
        <f t="shared" si="227"/>
        <v>22.5</v>
      </c>
      <c r="AS278" s="6">
        <f t="shared" si="228"/>
        <v>0</v>
      </c>
      <c r="AT278" s="6">
        <f t="shared" si="229"/>
        <v>0</v>
      </c>
      <c r="AU278" s="6">
        <f t="shared" si="230"/>
        <v>0</v>
      </c>
      <c r="AV278" s="6">
        <f t="shared" si="231"/>
        <v>-1</v>
      </c>
      <c r="AW278" s="6">
        <f t="shared" si="232"/>
        <v>0</v>
      </c>
      <c r="AX278" s="6">
        <f t="shared" si="233"/>
        <v>3</v>
      </c>
      <c r="AY278" s="6">
        <f t="shared" si="234"/>
        <v>7</v>
      </c>
      <c r="AZ278" s="6">
        <f t="shared" si="235"/>
        <v>11</v>
      </c>
    </row>
    <row r="279" spans="1:52" hidden="1">
      <c r="A279" s="35">
        <v>293</v>
      </c>
      <c r="D279" s="8" t="s">
        <v>1</v>
      </c>
      <c r="E279" s="3" t="s">
        <v>302</v>
      </c>
      <c r="F279" s="8" t="s">
        <v>303</v>
      </c>
      <c r="G279" s="26" t="s">
        <v>10</v>
      </c>
      <c r="H279" s="6">
        <f>ROUNDDOWN(AI279*1.05,0)+INDEX(Sheet2!$B$2:'Sheet2'!$B$5,MATCH(G279,Sheet2!$A$2:'Sheet2'!$A$5,0),0)+34*AR279-ROUNDUP(IF($BA$1=TRUE,AT279,AU279)/10,0)</f>
        <v>140</v>
      </c>
      <c r="I279" s="6">
        <f>ROUNDDOWN(AJ279*1.05,0)+INDEX(Sheet2!$B$2:'Sheet2'!$B$5,MATCH(G279,Sheet2!$A$2:'Sheet2'!$A$5,0),0)+34*AR279-ROUNDUP(IF($BA$1=TRUE,AT279,AU279)/10,0)</f>
        <v>140</v>
      </c>
      <c r="J279" s="45">
        <f t="shared" si="211"/>
        <v>280</v>
      </c>
      <c r="K279" s="41">
        <f>AU279-ROUNDDOWN(AP279/2,0)-ROUNDDOWN(MAX(AO279*1.2,AN279*0.5),0)+INDEX(Sheet2!$C$2:'Sheet2'!$C$5,MATCH(G279,Sheet2!$A$2:'Sheet2'!$A$5,0),0)</f>
        <v>51</v>
      </c>
      <c r="L279" s="23">
        <f t="shared" si="212"/>
        <v>0</v>
      </c>
      <c r="M279" s="6"/>
      <c r="N279" s="27">
        <f>AV279+IF($F279="범선",IF($BE$1=TRUE,INDEX(Sheet2!$H$2:'Sheet2'!$H$45,MATCH(AV279,Sheet2!$G$2:'Sheet2'!$G$45,0),0)),IF($BF$1=TRUE,INDEX(Sheet2!$I$2:'Sheet2'!$I$45,MATCH(AV279,Sheet2!$G$2:'Sheet2'!$G$45,0)),IF($BG$1=TRUE,INDEX(Sheet2!$H$2:'Sheet2'!$H$45,MATCH(AV279,Sheet2!$G$2:'Sheet2'!$G$45,0)),0)))+IF($BC$1=TRUE,2,0)</f>
        <v>1</v>
      </c>
      <c r="O279" s="8">
        <f t="shared" si="213"/>
        <v>4</v>
      </c>
      <c r="P279" s="8">
        <f t="shared" si="214"/>
        <v>7</v>
      </c>
      <c r="Q279" s="26">
        <f t="shared" si="215"/>
        <v>10</v>
      </c>
      <c r="R279" s="8">
        <f>AW279+IF($F279="범선",IF($BE$1=TRUE,INDEX(Sheet2!$H$2:'Sheet2'!$H$45,MATCH(AW279,Sheet2!$G$2:'Sheet2'!$G$45,0),0)),IF($BF$1=TRUE,INDEX(Sheet2!$I$2:'Sheet2'!$I$45,MATCH(AW279,Sheet2!$G$2:'Sheet2'!$G$45,0)),IF($BG$1=TRUE,INDEX(Sheet2!$H$2:'Sheet2'!$H$45,MATCH(AW279,Sheet2!$G$2:'Sheet2'!$G$45,0)),0)))+IF($BC$1=TRUE,2,0)</f>
        <v>2</v>
      </c>
      <c r="S279" s="8">
        <f t="shared" si="216"/>
        <v>5.5</v>
      </c>
      <c r="T279" s="8">
        <f t="shared" si="217"/>
        <v>8.5</v>
      </c>
      <c r="U279" s="26">
        <f t="shared" si="218"/>
        <v>11.5</v>
      </c>
      <c r="V279" s="8">
        <f>AX279+IF($F279="범선",IF($BE$1=TRUE,INDEX(Sheet2!$H$2:'Sheet2'!$H$45,MATCH(AX279,Sheet2!$G$2:'Sheet2'!$G$45,0),0)),IF($BF$1=TRUE,INDEX(Sheet2!$I$2:'Sheet2'!$I$45,MATCH(AX279,Sheet2!$G$2:'Sheet2'!$G$45,0)),IF($BG$1=TRUE,INDEX(Sheet2!$H$2:'Sheet2'!$H$45,MATCH(AX279,Sheet2!$G$2:'Sheet2'!$G$45,0)),0)))+IF($BC$1=TRUE,2,0)</f>
        <v>5</v>
      </c>
      <c r="W279" s="8">
        <f t="shared" si="219"/>
        <v>8.5</v>
      </c>
      <c r="X279" s="8">
        <f t="shared" si="220"/>
        <v>11.5</v>
      </c>
      <c r="Y279" s="26">
        <f t="shared" si="221"/>
        <v>14.5</v>
      </c>
      <c r="Z279" s="8">
        <f>AY279+IF($F279="범선",IF($BE$1=TRUE,INDEX(Sheet2!$H$2:'Sheet2'!$H$45,MATCH(AY279,Sheet2!$G$2:'Sheet2'!$G$45,0),0)),IF($BF$1=TRUE,INDEX(Sheet2!$I$2:'Sheet2'!$I$45,MATCH(AY279,Sheet2!$G$2:'Sheet2'!$G$45,0)),IF($BG$1=TRUE,INDEX(Sheet2!$H$2:'Sheet2'!$H$45,MATCH(AY279,Sheet2!$G$2:'Sheet2'!$G$45,0)),0)))+IF($BC$1=TRUE,2,0)</f>
        <v>9</v>
      </c>
      <c r="AA279" s="8">
        <f t="shared" si="222"/>
        <v>12.5</v>
      </c>
      <c r="AB279" s="8">
        <f t="shared" si="223"/>
        <v>15.5</v>
      </c>
      <c r="AC279" s="26">
        <f t="shared" si="224"/>
        <v>18.5</v>
      </c>
      <c r="AD279" s="8">
        <f>AZ279+IF($F279="범선",IF($BE$1=TRUE,INDEX(Sheet2!$H$2:'Sheet2'!$H$45,MATCH(AZ279,Sheet2!$G$2:'Sheet2'!$G$45,0),0)),IF($BF$1=TRUE,INDEX(Sheet2!$I$2:'Sheet2'!$I$45,MATCH(AZ279,Sheet2!$G$2:'Sheet2'!$G$45,0)),IF($BG$1=TRUE,INDEX(Sheet2!$H$2:'Sheet2'!$H$45,MATCH(AZ279,Sheet2!$G$2:'Sheet2'!$G$45,0)),0)))+IF($BC$1=TRUE,2,0)</f>
        <v>13</v>
      </c>
      <c r="AE279" s="8">
        <f t="shared" si="225"/>
        <v>16.5</v>
      </c>
      <c r="AF279" s="8">
        <f t="shared" si="226"/>
        <v>19.5</v>
      </c>
      <c r="AG279" s="26">
        <f t="shared" si="227"/>
        <v>22.5</v>
      </c>
      <c r="AS279" s="6">
        <f t="shared" si="228"/>
        <v>0</v>
      </c>
      <c r="AT279" s="6">
        <f t="shared" si="229"/>
        <v>0</v>
      </c>
      <c r="AU279" s="6">
        <f t="shared" si="230"/>
        <v>0</v>
      </c>
      <c r="AV279" s="6">
        <f t="shared" si="231"/>
        <v>-1</v>
      </c>
      <c r="AW279" s="6">
        <f t="shared" si="232"/>
        <v>0</v>
      </c>
      <c r="AX279" s="6">
        <f t="shared" si="233"/>
        <v>3</v>
      </c>
      <c r="AY279" s="6">
        <f t="shared" si="234"/>
        <v>7</v>
      </c>
      <c r="AZ279" s="6">
        <f t="shared" si="235"/>
        <v>11</v>
      </c>
    </row>
    <row r="280" spans="1:52" hidden="1">
      <c r="A280" s="35">
        <v>294</v>
      </c>
      <c r="B280" s="7"/>
      <c r="D280" s="8" t="s">
        <v>1</v>
      </c>
      <c r="E280" s="3" t="s">
        <v>302</v>
      </c>
      <c r="F280" s="8" t="s">
        <v>303</v>
      </c>
      <c r="G280" s="26" t="s">
        <v>10</v>
      </c>
      <c r="H280" s="6">
        <f>ROUNDDOWN(AI280*1.05,0)+INDEX(Sheet2!$B$2:'Sheet2'!$B$5,MATCH(G280,Sheet2!$A$2:'Sheet2'!$A$5,0),0)+34*AR280-ROUNDUP(IF($BA$1=TRUE,AT280,AU280)/10,0)</f>
        <v>140</v>
      </c>
      <c r="I280" s="6">
        <f>ROUNDDOWN(AJ280*1.05,0)+INDEX(Sheet2!$B$2:'Sheet2'!$B$5,MATCH(G280,Sheet2!$A$2:'Sheet2'!$A$5,0),0)+34*AR280-ROUNDUP(IF($BA$1=TRUE,AT280,AU280)/10,0)</f>
        <v>140</v>
      </c>
      <c r="J280" s="45">
        <f t="shared" si="211"/>
        <v>280</v>
      </c>
      <c r="K280" s="41">
        <f>AU280-ROUNDDOWN(AP280/2,0)-ROUNDDOWN(MAX(AO280*1.2,AN280*0.5),0)+INDEX(Sheet2!$C$2:'Sheet2'!$C$5,MATCH(G280,Sheet2!$A$2:'Sheet2'!$A$5,0),0)</f>
        <v>51</v>
      </c>
      <c r="L280" s="23">
        <f t="shared" si="212"/>
        <v>0</v>
      </c>
      <c r="M280" s="6"/>
      <c r="N280" s="27">
        <f>AV280+IF($F280="범선",IF($BE$1=TRUE,INDEX(Sheet2!$H$2:'Sheet2'!$H$45,MATCH(AV280,Sheet2!$G$2:'Sheet2'!$G$45,0),0)),IF($BF$1=TRUE,INDEX(Sheet2!$I$2:'Sheet2'!$I$45,MATCH(AV280,Sheet2!$G$2:'Sheet2'!$G$45,0)),IF($BG$1=TRUE,INDEX(Sheet2!$H$2:'Sheet2'!$H$45,MATCH(AV280,Sheet2!$G$2:'Sheet2'!$G$45,0)),0)))+IF($BC$1=TRUE,2,0)</f>
        <v>1</v>
      </c>
      <c r="O280" s="8">
        <f t="shared" si="213"/>
        <v>4</v>
      </c>
      <c r="P280" s="8">
        <f t="shared" si="214"/>
        <v>7</v>
      </c>
      <c r="Q280" s="26">
        <f t="shared" si="215"/>
        <v>10</v>
      </c>
      <c r="R280" s="8">
        <f>AW280+IF($F280="범선",IF($BE$1=TRUE,INDEX(Sheet2!$H$2:'Sheet2'!$H$45,MATCH(AW280,Sheet2!$G$2:'Sheet2'!$G$45,0),0)),IF($BF$1=TRUE,INDEX(Sheet2!$I$2:'Sheet2'!$I$45,MATCH(AW280,Sheet2!$G$2:'Sheet2'!$G$45,0)),IF($BG$1=TRUE,INDEX(Sheet2!$H$2:'Sheet2'!$H$45,MATCH(AW280,Sheet2!$G$2:'Sheet2'!$G$45,0)),0)))+IF($BC$1=TRUE,2,0)</f>
        <v>2</v>
      </c>
      <c r="S280" s="8">
        <f t="shared" si="216"/>
        <v>5.5</v>
      </c>
      <c r="T280" s="8">
        <f t="shared" si="217"/>
        <v>8.5</v>
      </c>
      <c r="U280" s="26">
        <f t="shared" si="218"/>
        <v>11.5</v>
      </c>
      <c r="V280" s="8">
        <f>AX280+IF($F280="범선",IF($BE$1=TRUE,INDEX(Sheet2!$H$2:'Sheet2'!$H$45,MATCH(AX280,Sheet2!$G$2:'Sheet2'!$G$45,0),0)),IF($BF$1=TRUE,INDEX(Sheet2!$I$2:'Sheet2'!$I$45,MATCH(AX280,Sheet2!$G$2:'Sheet2'!$G$45,0)),IF($BG$1=TRUE,INDEX(Sheet2!$H$2:'Sheet2'!$H$45,MATCH(AX280,Sheet2!$G$2:'Sheet2'!$G$45,0)),0)))+IF($BC$1=TRUE,2,0)</f>
        <v>5</v>
      </c>
      <c r="W280" s="8">
        <f t="shared" si="219"/>
        <v>8.5</v>
      </c>
      <c r="X280" s="8">
        <f t="shared" si="220"/>
        <v>11.5</v>
      </c>
      <c r="Y280" s="26">
        <f t="shared" si="221"/>
        <v>14.5</v>
      </c>
      <c r="Z280" s="8">
        <f>AY280+IF($F280="범선",IF($BE$1=TRUE,INDEX(Sheet2!$H$2:'Sheet2'!$H$45,MATCH(AY280,Sheet2!$G$2:'Sheet2'!$G$45,0),0)),IF($BF$1=TRUE,INDEX(Sheet2!$I$2:'Sheet2'!$I$45,MATCH(AY280,Sheet2!$G$2:'Sheet2'!$G$45,0)),IF($BG$1=TRUE,INDEX(Sheet2!$H$2:'Sheet2'!$H$45,MATCH(AY280,Sheet2!$G$2:'Sheet2'!$G$45,0)),0)))+IF($BC$1=TRUE,2,0)</f>
        <v>9</v>
      </c>
      <c r="AA280" s="8">
        <f t="shared" si="222"/>
        <v>12.5</v>
      </c>
      <c r="AB280" s="8">
        <f t="shared" si="223"/>
        <v>15.5</v>
      </c>
      <c r="AC280" s="26">
        <f t="shared" si="224"/>
        <v>18.5</v>
      </c>
      <c r="AD280" s="8">
        <f>AZ280+IF($F280="범선",IF($BE$1=TRUE,INDEX(Sheet2!$H$2:'Sheet2'!$H$45,MATCH(AZ280,Sheet2!$G$2:'Sheet2'!$G$45,0),0)),IF($BF$1=TRUE,INDEX(Sheet2!$I$2:'Sheet2'!$I$45,MATCH(AZ280,Sheet2!$G$2:'Sheet2'!$G$45,0)),IF($BG$1=TRUE,INDEX(Sheet2!$H$2:'Sheet2'!$H$45,MATCH(AZ280,Sheet2!$G$2:'Sheet2'!$G$45,0)),0)))+IF($BC$1=TRUE,2,0)</f>
        <v>13</v>
      </c>
      <c r="AE280" s="8">
        <f t="shared" si="225"/>
        <v>16.5</v>
      </c>
      <c r="AF280" s="8">
        <f t="shared" si="226"/>
        <v>19.5</v>
      </c>
      <c r="AG280" s="26">
        <f t="shared" si="227"/>
        <v>22.5</v>
      </c>
      <c r="AS280" s="40">
        <f t="shared" si="228"/>
        <v>0</v>
      </c>
      <c r="AT280" s="40">
        <f t="shared" si="229"/>
        <v>0</v>
      </c>
      <c r="AU280" s="40">
        <f t="shared" si="230"/>
        <v>0</v>
      </c>
      <c r="AV280" s="6">
        <f t="shared" si="231"/>
        <v>-1</v>
      </c>
      <c r="AW280" s="6">
        <f t="shared" si="232"/>
        <v>0</v>
      </c>
      <c r="AX280" s="6">
        <f t="shared" si="233"/>
        <v>3</v>
      </c>
      <c r="AY280" s="6">
        <f t="shared" si="234"/>
        <v>7</v>
      </c>
      <c r="AZ280" s="6">
        <f t="shared" si="235"/>
        <v>11</v>
      </c>
    </row>
    <row r="281" spans="1:52" hidden="1">
      <c r="A281" s="35">
        <v>295</v>
      </c>
      <c r="B281" s="7"/>
      <c r="D281" s="8" t="s">
        <v>1</v>
      </c>
      <c r="E281" s="3" t="s">
        <v>302</v>
      </c>
      <c r="F281" s="8" t="s">
        <v>303</v>
      </c>
      <c r="G281" s="26" t="s">
        <v>10</v>
      </c>
      <c r="H281" s="6">
        <f>ROUNDDOWN(AI281*1.05,0)+INDEX(Sheet2!$B$2:'Sheet2'!$B$5,MATCH(G281,Sheet2!$A$2:'Sheet2'!$A$5,0),0)+34*AR281-ROUNDUP(IF($BA$1=TRUE,AT281,AU281)/10,0)</f>
        <v>140</v>
      </c>
      <c r="I281" s="6">
        <f>ROUNDDOWN(AJ281*1.05,0)+INDEX(Sheet2!$B$2:'Sheet2'!$B$5,MATCH(G281,Sheet2!$A$2:'Sheet2'!$A$5,0),0)+34*AR281-ROUNDUP(IF($BA$1=TRUE,AT281,AU281)/10,0)</f>
        <v>140</v>
      </c>
      <c r="J281" s="45">
        <f t="shared" si="211"/>
        <v>280</v>
      </c>
      <c r="K281" s="41">
        <f>AU281-ROUNDDOWN(AP281/2,0)-ROUNDDOWN(MAX(AO281*1.2,AN281*0.5),0)+INDEX(Sheet2!$C$2:'Sheet2'!$C$5,MATCH(G281,Sheet2!$A$2:'Sheet2'!$A$5,0),0)</f>
        <v>51</v>
      </c>
      <c r="L281" s="23">
        <f t="shared" si="212"/>
        <v>0</v>
      </c>
      <c r="M281" s="6"/>
      <c r="N281" s="27">
        <f>AV281+IF($F281="범선",IF($BE$1=TRUE,INDEX(Sheet2!$H$2:'Sheet2'!$H$45,MATCH(AV281,Sheet2!$G$2:'Sheet2'!$G$45,0),0)),IF($BF$1=TRUE,INDEX(Sheet2!$I$2:'Sheet2'!$I$45,MATCH(AV281,Sheet2!$G$2:'Sheet2'!$G$45,0)),IF($BG$1=TRUE,INDEX(Sheet2!$H$2:'Sheet2'!$H$45,MATCH(AV281,Sheet2!$G$2:'Sheet2'!$G$45,0)),0)))+IF($BC$1=TRUE,2,0)</f>
        <v>1</v>
      </c>
      <c r="O281" s="8">
        <f t="shared" si="213"/>
        <v>4</v>
      </c>
      <c r="P281" s="8">
        <f t="shared" si="214"/>
        <v>7</v>
      </c>
      <c r="Q281" s="26">
        <f t="shared" si="215"/>
        <v>10</v>
      </c>
      <c r="R281" s="8">
        <f>AW281+IF($F281="범선",IF($BE$1=TRUE,INDEX(Sheet2!$H$2:'Sheet2'!$H$45,MATCH(AW281,Sheet2!$G$2:'Sheet2'!$G$45,0),0)),IF($BF$1=TRUE,INDEX(Sheet2!$I$2:'Sheet2'!$I$45,MATCH(AW281,Sheet2!$G$2:'Sheet2'!$G$45,0)),IF($BG$1=TRUE,INDEX(Sheet2!$H$2:'Sheet2'!$H$45,MATCH(AW281,Sheet2!$G$2:'Sheet2'!$G$45,0)),0)))+IF($BC$1=TRUE,2,0)</f>
        <v>2</v>
      </c>
      <c r="S281" s="8">
        <f t="shared" si="216"/>
        <v>5.5</v>
      </c>
      <c r="T281" s="8">
        <f t="shared" si="217"/>
        <v>8.5</v>
      </c>
      <c r="U281" s="26">
        <f t="shared" si="218"/>
        <v>11.5</v>
      </c>
      <c r="V281" s="8">
        <f>AX281+IF($F281="범선",IF($BE$1=TRUE,INDEX(Sheet2!$H$2:'Sheet2'!$H$45,MATCH(AX281,Sheet2!$G$2:'Sheet2'!$G$45,0),0)),IF($BF$1=TRUE,INDEX(Sheet2!$I$2:'Sheet2'!$I$45,MATCH(AX281,Sheet2!$G$2:'Sheet2'!$G$45,0)),IF($BG$1=TRUE,INDEX(Sheet2!$H$2:'Sheet2'!$H$45,MATCH(AX281,Sheet2!$G$2:'Sheet2'!$G$45,0)),0)))+IF($BC$1=TRUE,2,0)</f>
        <v>5</v>
      </c>
      <c r="W281" s="8">
        <f t="shared" si="219"/>
        <v>8.5</v>
      </c>
      <c r="X281" s="8">
        <f t="shared" si="220"/>
        <v>11.5</v>
      </c>
      <c r="Y281" s="26">
        <f t="shared" si="221"/>
        <v>14.5</v>
      </c>
      <c r="Z281" s="8">
        <f>AY281+IF($F281="범선",IF($BE$1=TRUE,INDEX(Sheet2!$H$2:'Sheet2'!$H$45,MATCH(AY281,Sheet2!$G$2:'Sheet2'!$G$45,0),0)),IF($BF$1=TRUE,INDEX(Sheet2!$I$2:'Sheet2'!$I$45,MATCH(AY281,Sheet2!$G$2:'Sheet2'!$G$45,0)),IF($BG$1=TRUE,INDEX(Sheet2!$H$2:'Sheet2'!$H$45,MATCH(AY281,Sheet2!$G$2:'Sheet2'!$G$45,0)),0)))+IF($BC$1=TRUE,2,0)</f>
        <v>9</v>
      </c>
      <c r="AA281" s="8">
        <f t="shared" si="222"/>
        <v>12.5</v>
      </c>
      <c r="AB281" s="8">
        <f t="shared" si="223"/>
        <v>15.5</v>
      </c>
      <c r="AC281" s="26">
        <f t="shared" si="224"/>
        <v>18.5</v>
      </c>
      <c r="AD281" s="8">
        <f>AZ281+IF($F281="범선",IF($BE$1=TRUE,INDEX(Sheet2!$H$2:'Sheet2'!$H$45,MATCH(AZ281,Sheet2!$G$2:'Sheet2'!$G$45,0),0)),IF($BF$1=TRUE,INDEX(Sheet2!$I$2:'Sheet2'!$I$45,MATCH(AZ281,Sheet2!$G$2:'Sheet2'!$G$45,0)),IF($BG$1=TRUE,INDEX(Sheet2!$H$2:'Sheet2'!$H$45,MATCH(AZ281,Sheet2!$G$2:'Sheet2'!$G$45,0)),0)))+IF($BC$1=TRUE,2,0)</f>
        <v>13</v>
      </c>
      <c r="AE281" s="8">
        <f t="shared" si="225"/>
        <v>16.5</v>
      </c>
      <c r="AF281" s="8">
        <f t="shared" si="226"/>
        <v>19.5</v>
      </c>
      <c r="AG281" s="26">
        <f t="shared" si="227"/>
        <v>22.5</v>
      </c>
      <c r="AS281" s="6">
        <f t="shared" si="228"/>
        <v>0</v>
      </c>
      <c r="AT281" s="6">
        <f t="shared" si="229"/>
        <v>0</v>
      </c>
      <c r="AU281" s="6">
        <f t="shared" si="230"/>
        <v>0</v>
      </c>
      <c r="AV281" s="6">
        <f t="shared" si="231"/>
        <v>-1</v>
      </c>
      <c r="AW281" s="6">
        <f t="shared" si="232"/>
        <v>0</v>
      </c>
      <c r="AX281" s="6">
        <f t="shared" si="233"/>
        <v>3</v>
      </c>
      <c r="AY281" s="6">
        <f t="shared" si="234"/>
        <v>7</v>
      </c>
      <c r="AZ281" s="6">
        <f t="shared" si="235"/>
        <v>11</v>
      </c>
    </row>
    <row r="282" spans="1:52" hidden="1">
      <c r="A282" s="35">
        <v>296</v>
      </c>
      <c r="D282" s="8" t="s">
        <v>1</v>
      </c>
      <c r="E282" s="3" t="s">
        <v>302</v>
      </c>
      <c r="F282" s="8" t="s">
        <v>303</v>
      </c>
      <c r="G282" s="26" t="s">
        <v>10</v>
      </c>
      <c r="H282" s="6">
        <f>ROUNDDOWN(AI282*1.05,0)+INDEX(Sheet2!$B$2:'Sheet2'!$B$5,MATCH(G282,Sheet2!$A$2:'Sheet2'!$A$5,0),0)+34*AR282-ROUNDUP(IF($BA$1=TRUE,AT282,AU282)/10,0)</f>
        <v>140</v>
      </c>
      <c r="I282" s="6">
        <f>ROUNDDOWN(AJ282*1.05,0)+INDEX(Sheet2!$B$2:'Sheet2'!$B$5,MATCH(G282,Sheet2!$A$2:'Sheet2'!$A$5,0),0)+34*AR282-ROUNDUP(IF($BA$1=TRUE,AT282,AU282)/10,0)</f>
        <v>140</v>
      </c>
      <c r="J282" s="45">
        <f t="shared" si="211"/>
        <v>280</v>
      </c>
      <c r="K282" s="41">
        <f>AU282-ROUNDDOWN(AP282/2,0)-ROUNDDOWN(MAX(AO282*1.2,AN282*0.5),0)+INDEX(Sheet2!$C$2:'Sheet2'!$C$5,MATCH(G282,Sheet2!$A$2:'Sheet2'!$A$5,0),0)</f>
        <v>51</v>
      </c>
      <c r="L282" s="23">
        <f t="shared" si="212"/>
        <v>0</v>
      </c>
      <c r="M282" s="6"/>
      <c r="N282" s="27">
        <f>AV282+IF($F282="범선",IF($BE$1=TRUE,INDEX(Sheet2!$H$2:'Sheet2'!$H$45,MATCH(AV282,Sheet2!$G$2:'Sheet2'!$G$45,0),0)),IF($BF$1=TRUE,INDEX(Sheet2!$I$2:'Sheet2'!$I$45,MATCH(AV282,Sheet2!$G$2:'Sheet2'!$G$45,0)),IF($BG$1=TRUE,INDEX(Sheet2!$H$2:'Sheet2'!$H$45,MATCH(AV282,Sheet2!$G$2:'Sheet2'!$G$45,0)),0)))+IF($BC$1=TRUE,2,0)</f>
        <v>1</v>
      </c>
      <c r="O282" s="8">
        <f t="shared" si="213"/>
        <v>4</v>
      </c>
      <c r="P282" s="8">
        <f t="shared" si="214"/>
        <v>7</v>
      </c>
      <c r="Q282" s="26">
        <f t="shared" si="215"/>
        <v>10</v>
      </c>
      <c r="R282" s="8">
        <f>AW282+IF($F282="범선",IF($BE$1=TRUE,INDEX(Sheet2!$H$2:'Sheet2'!$H$45,MATCH(AW282,Sheet2!$G$2:'Sheet2'!$G$45,0),0)),IF($BF$1=TRUE,INDEX(Sheet2!$I$2:'Sheet2'!$I$45,MATCH(AW282,Sheet2!$G$2:'Sheet2'!$G$45,0)),IF($BG$1=TRUE,INDEX(Sheet2!$H$2:'Sheet2'!$H$45,MATCH(AW282,Sheet2!$G$2:'Sheet2'!$G$45,0)),0)))+IF($BC$1=TRUE,2,0)</f>
        <v>2</v>
      </c>
      <c r="S282" s="8">
        <f t="shared" si="216"/>
        <v>5.5</v>
      </c>
      <c r="T282" s="8">
        <f t="shared" si="217"/>
        <v>8.5</v>
      </c>
      <c r="U282" s="26">
        <f t="shared" si="218"/>
        <v>11.5</v>
      </c>
      <c r="V282" s="8">
        <f>AX282+IF($F282="범선",IF($BE$1=TRUE,INDEX(Sheet2!$H$2:'Sheet2'!$H$45,MATCH(AX282,Sheet2!$G$2:'Sheet2'!$G$45,0),0)),IF($BF$1=TRUE,INDEX(Sheet2!$I$2:'Sheet2'!$I$45,MATCH(AX282,Sheet2!$G$2:'Sheet2'!$G$45,0)),IF($BG$1=TRUE,INDEX(Sheet2!$H$2:'Sheet2'!$H$45,MATCH(AX282,Sheet2!$G$2:'Sheet2'!$G$45,0)),0)))+IF($BC$1=TRUE,2,0)</f>
        <v>5</v>
      </c>
      <c r="W282" s="8">
        <f t="shared" si="219"/>
        <v>8.5</v>
      </c>
      <c r="X282" s="8">
        <f t="shared" si="220"/>
        <v>11.5</v>
      </c>
      <c r="Y282" s="26">
        <f t="shared" si="221"/>
        <v>14.5</v>
      </c>
      <c r="Z282" s="8">
        <f>AY282+IF($F282="범선",IF($BE$1=TRUE,INDEX(Sheet2!$H$2:'Sheet2'!$H$45,MATCH(AY282,Sheet2!$G$2:'Sheet2'!$G$45,0),0)),IF($BF$1=TRUE,INDEX(Sheet2!$I$2:'Sheet2'!$I$45,MATCH(AY282,Sheet2!$G$2:'Sheet2'!$G$45,0)),IF($BG$1=TRUE,INDEX(Sheet2!$H$2:'Sheet2'!$H$45,MATCH(AY282,Sheet2!$G$2:'Sheet2'!$G$45,0)),0)))+IF($BC$1=TRUE,2,0)</f>
        <v>9</v>
      </c>
      <c r="AA282" s="8">
        <f t="shared" si="222"/>
        <v>12.5</v>
      </c>
      <c r="AB282" s="8">
        <f t="shared" si="223"/>
        <v>15.5</v>
      </c>
      <c r="AC282" s="26">
        <f t="shared" si="224"/>
        <v>18.5</v>
      </c>
      <c r="AD282" s="8">
        <f>AZ282+IF($F282="범선",IF($BE$1=TRUE,INDEX(Sheet2!$H$2:'Sheet2'!$H$45,MATCH(AZ282,Sheet2!$G$2:'Sheet2'!$G$45,0),0)),IF($BF$1=TRUE,INDEX(Sheet2!$I$2:'Sheet2'!$I$45,MATCH(AZ282,Sheet2!$G$2:'Sheet2'!$G$45,0)),IF($BG$1=TRUE,INDEX(Sheet2!$H$2:'Sheet2'!$H$45,MATCH(AZ282,Sheet2!$G$2:'Sheet2'!$G$45,0)),0)))+IF($BC$1=TRUE,2,0)</f>
        <v>13</v>
      </c>
      <c r="AE282" s="8">
        <f t="shared" si="225"/>
        <v>16.5</v>
      </c>
      <c r="AF282" s="8">
        <f t="shared" si="226"/>
        <v>19.5</v>
      </c>
      <c r="AG282" s="26">
        <f t="shared" si="227"/>
        <v>22.5</v>
      </c>
      <c r="AS282" s="6">
        <f t="shared" si="228"/>
        <v>0</v>
      </c>
      <c r="AT282" s="6">
        <f t="shared" si="229"/>
        <v>0</v>
      </c>
      <c r="AU282" s="6">
        <f t="shared" si="230"/>
        <v>0</v>
      </c>
      <c r="AV282" s="6">
        <f t="shared" si="231"/>
        <v>-1</v>
      </c>
      <c r="AW282" s="6">
        <f t="shared" si="232"/>
        <v>0</v>
      </c>
      <c r="AX282" s="6">
        <f t="shared" si="233"/>
        <v>3</v>
      </c>
      <c r="AY282" s="6">
        <f t="shared" si="234"/>
        <v>7</v>
      </c>
      <c r="AZ282" s="6">
        <f t="shared" si="235"/>
        <v>11</v>
      </c>
    </row>
    <row r="283" spans="1:52" hidden="1"/>
    <row r="284" spans="1:52" s="6" customFormat="1" hidden="1">
      <c r="A284" s="35">
        <v>297</v>
      </c>
      <c r="B284" s="2" t="s">
        <v>390</v>
      </c>
      <c r="C284" s="23" t="s">
        <v>310</v>
      </c>
      <c r="D284" s="8" t="s">
        <v>1</v>
      </c>
      <c r="E284" s="8" t="s">
        <v>0</v>
      </c>
      <c r="F284" s="8" t="s">
        <v>303</v>
      </c>
      <c r="G284" s="26" t="s">
        <v>12</v>
      </c>
      <c r="H284" s="6">
        <f>ROUNDDOWN(AI284*1.05,0)+INDEX(Sheet2!$B$2:'Sheet2'!$B$5,MATCH(G284,Sheet2!$A$2:'Sheet2'!$A$5,0),0)+34*AR284-ROUNDUP(IF($BA$1=TRUE,AT284,AU284)/10,0)</f>
        <v>495</v>
      </c>
      <c r="I284" s="6">
        <f>ROUNDDOWN(AJ284*1.05,0)+INDEX(Sheet2!$B$2:'Sheet2'!$B$5,MATCH(G284,Sheet2!$A$2:'Sheet2'!$A$5,0),0)+34*AR284-ROUNDUP(IF($BA$1=TRUE,AT284,AU284)/10,0)</f>
        <v>495</v>
      </c>
      <c r="J284" s="45">
        <f t="shared" ref="J284" si="236">H284+I284</f>
        <v>990</v>
      </c>
      <c r="K284" s="41">
        <f>AU284-ROUNDDOWN(AP284/2,0)-ROUNDDOWN(MAX(AO284*1.2,AN284*0.5),0)+INDEX(Sheet2!$C$2:'Sheet2'!$C$5,MATCH(G284,Sheet2!$A$2:'Sheet2'!$A$5,0),0)</f>
        <v>455</v>
      </c>
      <c r="L284" s="23">
        <f t="shared" ref="L284" si="237">AT284-ROUNDDOWN(AP284/2,0)-ROUNDDOWN(MAX(AO284*1.2,AN284*0.5),0)</f>
        <v>206</v>
      </c>
      <c r="N284" s="27">
        <f>AV284+IF($F284="범선",IF($BE$1=TRUE,INDEX(Sheet2!$H$2:'Sheet2'!$H$45,MATCH(AV284,Sheet2!$G$2:'Sheet2'!$G$45,0),0)),IF($BF$1=TRUE,INDEX(Sheet2!$I$2:'Sheet2'!$I$45,MATCH(AV284,Sheet2!$G$2:'Sheet2'!$G$45,0)),IF($BG$1=TRUE,INDEX(Sheet2!$H$2:'Sheet2'!$H$45,MATCH(AV284,Sheet2!$G$2:'Sheet2'!$G$45,0)),0)))+IF($BC$1=TRUE,2,0)</f>
        <v>8</v>
      </c>
      <c r="O284" s="8">
        <f t="shared" ref="O284" si="238">N284+3</f>
        <v>11</v>
      </c>
      <c r="P284" s="8">
        <f t="shared" ref="P284" si="239">N284+6</f>
        <v>14</v>
      </c>
      <c r="Q284" s="26">
        <f t="shared" ref="Q284" si="240">N284+9</f>
        <v>17</v>
      </c>
      <c r="R284" s="8">
        <f>AW284+IF($F284="범선",IF($BE$1=TRUE,INDEX(Sheet2!$H$2:'Sheet2'!$H$45,MATCH(AW284,Sheet2!$G$2:'Sheet2'!$G$45,0),0)),IF($BF$1=TRUE,INDEX(Sheet2!$I$2:'Sheet2'!$I$45,MATCH(AW284,Sheet2!$G$2:'Sheet2'!$G$45,0)),IF($BG$1=TRUE,INDEX(Sheet2!$H$2:'Sheet2'!$H$45,MATCH(AW284,Sheet2!$G$2:'Sheet2'!$G$45,0)),0)))+IF($BC$1=TRUE,2,0)</f>
        <v>9</v>
      </c>
      <c r="S284" s="8">
        <f t="shared" ref="S284" si="241">R284+3.5</f>
        <v>12.5</v>
      </c>
      <c r="T284" s="8">
        <f t="shared" ref="T284" si="242">R284+6.5</f>
        <v>15.5</v>
      </c>
      <c r="U284" s="26">
        <f t="shared" ref="U284" si="243">R284+9.5</f>
        <v>18.5</v>
      </c>
      <c r="V284" s="8">
        <f>AX284+IF($F284="범선",IF($BE$1=TRUE,INDEX(Sheet2!$H$2:'Sheet2'!$H$45,MATCH(AX284,Sheet2!$G$2:'Sheet2'!$G$45,0),0)),IF($BF$1=TRUE,INDEX(Sheet2!$I$2:'Sheet2'!$I$45,MATCH(AX284,Sheet2!$G$2:'Sheet2'!$G$45,0)),IF($BG$1=TRUE,INDEX(Sheet2!$H$2:'Sheet2'!$H$45,MATCH(AX284,Sheet2!$G$2:'Sheet2'!$G$45,0)),0)))+IF($BC$1=TRUE,2,0)</f>
        <v>12</v>
      </c>
      <c r="W284" s="8">
        <f t="shared" ref="W284" si="244">V284+3.5</f>
        <v>15.5</v>
      </c>
      <c r="X284" s="8">
        <f t="shared" ref="X284" si="245">V284+6.5</f>
        <v>18.5</v>
      </c>
      <c r="Y284" s="26">
        <f t="shared" ref="Y284" si="246">V284+9.5</f>
        <v>21.5</v>
      </c>
      <c r="Z284" s="8">
        <f>AY284+IF($F284="범선",IF($BE$1=TRUE,INDEX(Sheet2!$H$2:'Sheet2'!$H$45,MATCH(AY284,Sheet2!$G$2:'Sheet2'!$G$45,0),0)),IF($BF$1=TRUE,INDEX(Sheet2!$I$2:'Sheet2'!$I$45,MATCH(AY284,Sheet2!$G$2:'Sheet2'!$G$45,0)),IF($BG$1=TRUE,INDEX(Sheet2!$H$2:'Sheet2'!$H$45,MATCH(AY284,Sheet2!$G$2:'Sheet2'!$G$45,0)),0)))+IF($BC$1=TRUE,2,0)</f>
        <v>16</v>
      </c>
      <c r="AA284" s="8">
        <f t="shared" ref="AA284" si="247">Z284+3.5</f>
        <v>19.5</v>
      </c>
      <c r="AB284" s="8">
        <f t="shared" ref="AB284" si="248">Z284+6.5</f>
        <v>22.5</v>
      </c>
      <c r="AC284" s="26">
        <f t="shared" ref="AC284" si="249">Z284+9.5</f>
        <v>25.5</v>
      </c>
      <c r="AD284" s="8">
        <f>AZ284+IF($F284="범선",IF($BE$1=TRUE,INDEX(Sheet2!$H$2:'Sheet2'!$H$45,MATCH(AZ284,Sheet2!$G$2:'Sheet2'!$G$45,0),0)),IF($BF$1=TRUE,INDEX(Sheet2!$I$2:'Sheet2'!$I$45,MATCH(AZ284,Sheet2!$G$2:'Sheet2'!$G$45,0)),IF($BG$1=TRUE,INDEX(Sheet2!$H$2:'Sheet2'!$H$45,MATCH(AZ284,Sheet2!$G$2:'Sheet2'!$G$45,0)),0)))+IF($BC$1=TRUE,2,0)</f>
        <v>20</v>
      </c>
      <c r="AE284" s="8">
        <f t="shared" ref="AE284" si="250">AD284+3.5</f>
        <v>23.5</v>
      </c>
      <c r="AF284" s="8">
        <f t="shared" ref="AF284" si="251">AD284+6.5</f>
        <v>26.5</v>
      </c>
      <c r="AG284" s="26">
        <f t="shared" ref="AG284" si="252">AD284+9.5</f>
        <v>29.5</v>
      </c>
      <c r="AH284" s="3"/>
      <c r="AI284">
        <v>302</v>
      </c>
      <c r="AJ284">
        <v>302</v>
      </c>
      <c r="AK284">
        <v>15</v>
      </c>
      <c r="AL284">
        <v>14</v>
      </c>
      <c r="AM284">
        <v>50</v>
      </c>
      <c r="AN284">
        <v>100</v>
      </c>
      <c r="AO284">
        <v>45</v>
      </c>
      <c r="AP284">
        <v>80</v>
      </c>
      <c r="AQ284">
        <v>220</v>
      </c>
      <c r="AR284">
        <v>2</v>
      </c>
      <c r="AS284" s="40">
        <f t="shared" ref="AS284" si="253">AN284+AP284+AQ284</f>
        <v>400</v>
      </c>
      <c r="AT284" s="40">
        <f t="shared" ref="AT284" si="254">ROUNDDOWN(AS284*0.75,0)</f>
        <v>300</v>
      </c>
      <c r="AU284" s="40">
        <f t="shared" ref="AU284" si="255">ROUNDDOWN(AS284*1.25,0)</f>
        <v>500</v>
      </c>
      <c r="AV284" s="6">
        <f t="shared" ref="AV284" si="256">ROUNDDOWN(($AM284-5)/5,0)-ROUNDDOWN(IF($BA$1=TRUE,$AT284,$AU284)/100,0)+IF($BB$1=TRUE,1,0)+IF($BD$1=TRUE,6,0)</f>
        <v>6</v>
      </c>
      <c r="AW284" s="6">
        <f t="shared" ref="AW284" si="257">ROUNDDOWN(($AM284-5+3*$BA$5)/5,0)-ROUNDDOWN(IF($BA$1=TRUE,$AT284,$AU284)/100,0)+IF($BB$1=TRUE,1,0)+IF($BD$1=TRUE,6,0)</f>
        <v>7</v>
      </c>
      <c r="AX284" s="6">
        <f t="shared" ref="AX284" si="258">ROUNDDOWN(($AM284-5+20*1+2*$BA$5)/5,0)-ROUNDDOWN(IF($BA$1=TRUE,$AT284,$AU284)/100,0)+IF($BB$1=TRUE,1,0)+IF($BD$1=TRUE,6,0)</f>
        <v>10</v>
      </c>
      <c r="AY284" s="6">
        <f t="shared" ref="AY284" si="259">ROUNDDOWN(($AM284-5+20*2+1*$BA$5)/5,0)-ROUNDDOWN(IF($BA$1=TRUE,$AT284,$AU284)/100,0)+IF($BB$1=TRUE,1,0)+IF($BD$1=TRUE,6,0)</f>
        <v>14</v>
      </c>
      <c r="AZ284" s="6">
        <f t="shared" ref="AZ284" si="260">ROUNDDOWN(($AM284-5+60)/5,0)-ROUNDDOWN(IF($BA$1=TRUE,$AT284,$AU284)/100,0)+IF($BB$1=TRUE,1,0)+IF($BD$1=TRUE,6,0)</f>
        <v>18</v>
      </c>
    </row>
    <row r="285" spans="1:52" s="6" customFormat="1">
      <c r="A285" s="35"/>
      <c r="B285" s="78"/>
      <c r="C285" s="79"/>
      <c r="D285" s="80"/>
      <c r="E285" s="80"/>
      <c r="F285" s="81"/>
      <c r="G285" s="82"/>
      <c r="H285" s="83"/>
      <c r="I285" s="83"/>
      <c r="J285" s="84"/>
      <c r="K285" s="85"/>
      <c r="L285" s="79"/>
      <c r="M285" s="139"/>
      <c r="N285" s="87"/>
      <c r="O285" s="80"/>
      <c r="P285" s="80"/>
      <c r="Q285" s="82"/>
      <c r="R285" s="80"/>
      <c r="S285" s="80"/>
      <c r="T285" s="80"/>
      <c r="U285" s="82"/>
      <c r="V285" s="80"/>
      <c r="W285" s="80"/>
      <c r="X285" s="80"/>
      <c r="Y285" s="82"/>
      <c r="Z285" s="80"/>
      <c r="AA285" s="80"/>
      <c r="AB285" s="80"/>
      <c r="AC285" s="82"/>
      <c r="AD285" s="80"/>
      <c r="AE285" s="80"/>
      <c r="AF285" s="80"/>
      <c r="AG285" s="82"/>
      <c r="AH285" s="8"/>
    </row>
    <row r="323" spans="13:13">
      <c r="M323" s="86" t="s">
        <v>392</v>
      </c>
    </row>
  </sheetData>
  <autoFilter ref="B4:AZ284">
    <filterColumn colId="4">
      <filters>
        <filter val="갤리"/>
      </filters>
    </filterColumn>
    <sortState ref="B46:AZ300">
      <sortCondition ref="C4:C300"/>
    </sortState>
  </autoFilter>
  <mergeCells count="13">
    <mergeCell ref="A12:A16"/>
    <mergeCell ref="A17:A19"/>
    <mergeCell ref="A20:A24"/>
    <mergeCell ref="A1:AG1"/>
    <mergeCell ref="A8:A11"/>
    <mergeCell ref="BB4:BE4"/>
    <mergeCell ref="O2:Y2"/>
    <mergeCell ref="Z2:AG2"/>
    <mergeCell ref="D3:L3"/>
    <mergeCell ref="B2:L2"/>
    <mergeCell ref="N3:AG3"/>
    <mergeCell ref="AV3:AZ3"/>
    <mergeCell ref="AI3:AU3"/>
  </mergeCells>
  <phoneticPr fontId="2" type="noConversion"/>
  <conditionalFormatting sqref="N266:AG282 N284:AG285 N5:AG264">
    <cfRule type="colorScale" priority="7">
      <colorScale>
        <cfvo type="num" val="40"/>
        <cfvo type="num" val="46"/>
        <color theme="7" tint="0.79998168889431442"/>
        <color theme="5"/>
      </colorScale>
    </cfRule>
  </conditionalFormatting>
  <conditionalFormatting sqref="E17:E212 E284:E285 E5:E15">
    <cfRule type="containsText" dxfId="0" priority="6" operator="containsText" text="X">
      <formula>NOT(ISERROR(SEARCH("X",E5)))</formula>
    </cfRule>
  </conditionalFormatting>
  <dataValidations count="1">
    <dataValidation type="list" allowBlank="1" showInputMessage="1" showErrorMessage="1" sqref="G266:G282 G284:G285 G5:G264">
      <formula1>선박분류</formula1>
    </dataValidation>
  </dataValidations>
  <hyperlinks>
    <hyperlink ref="B2:L2" r:id="rId1" display="참고자료: 곽훈필 님의 대항해시대 인벤 팁글 &quot;가속도의 비밀&quot; (클릭 시 글 링크)"/>
  </hyperlinks>
  <pageMargins left="0.7" right="0.7" top="0.75" bottom="0.75" header="0.3" footer="0.3"/>
  <pageSetup paperSize="9" orientation="portrait" horizontalDpi="4294967292"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Sheet2!$A$11:$A$12</xm:f>
          </x14:formula1>
          <xm:sqref>D5:D300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E46" sqref="E46"/>
    </sheetView>
  </sheetViews>
  <sheetFormatPr defaultRowHeight="16.5"/>
  <cols>
    <col min="5" max="5" width="12.375" bestFit="1" customWidth="1"/>
    <col min="7" max="7" width="23.875" bestFit="1" customWidth="1"/>
    <col min="8" max="8" width="9" customWidth="1"/>
    <col min="9" max="9" width="12.875" customWidth="1"/>
  </cols>
  <sheetData>
    <row r="1" spans="1:9">
      <c r="A1" t="s">
        <v>14</v>
      </c>
      <c r="B1" t="s">
        <v>5</v>
      </c>
      <c r="C1" t="s">
        <v>6</v>
      </c>
      <c r="D1" t="s">
        <v>7</v>
      </c>
      <c r="G1" t="s">
        <v>20</v>
      </c>
      <c r="H1" t="s">
        <v>15</v>
      </c>
      <c r="I1" t="s">
        <v>16</v>
      </c>
    </row>
    <row r="2" spans="1:9">
      <c r="A2" t="s">
        <v>4</v>
      </c>
      <c r="B2">
        <v>140</v>
      </c>
      <c r="C2">
        <v>49</v>
      </c>
      <c r="D2">
        <v>27</v>
      </c>
      <c r="G2">
        <v>-13</v>
      </c>
      <c r="H2">
        <v>3</v>
      </c>
      <c r="I2">
        <v>8</v>
      </c>
    </row>
    <row r="3" spans="1:9">
      <c r="A3" t="s">
        <v>9</v>
      </c>
      <c r="B3">
        <v>150</v>
      </c>
      <c r="C3">
        <v>49</v>
      </c>
      <c r="D3">
        <v>28</v>
      </c>
      <c r="G3">
        <v>-12</v>
      </c>
      <c r="H3">
        <v>3</v>
      </c>
      <c r="I3">
        <v>9</v>
      </c>
    </row>
    <row r="4" spans="1:9">
      <c r="A4" t="s">
        <v>11</v>
      </c>
      <c r="B4">
        <v>140</v>
      </c>
      <c r="C4">
        <v>51</v>
      </c>
      <c r="D4">
        <v>26</v>
      </c>
      <c r="G4">
        <v>-11</v>
      </c>
      <c r="H4">
        <v>3.5</v>
      </c>
      <c r="I4">
        <v>10</v>
      </c>
    </row>
    <row r="5" spans="1:9">
      <c r="A5" t="s">
        <v>13</v>
      </c>
      <c r="B5">
        <v>140</v>
      </c>
      <c r="C5">
        <v>49</v>
      </c>
      <c r="D5">
        <v>26</v>
      </c>
      <c r="G5">
        <v>-10</v>
      </c>
      <c r="H5">
        <v>4</v>
      </c>
      <c r="I5">
        <v>11</v>
      </c>
    </row>
    <row r="6" spans="1:9">
      <c r="G6">
        <v>-9</v>
      </c>
      <c r="H6">
        <v>4</v>
      </c>
      <c r="I6">
        <v>12</v>
      </c>
    </row>
    <row r="7" spans="1:9">
      <c r="A7" t="s">
        <v>17</v>
      </c>
      <c r="G7">
        <v>-8</v>
      </c>
      <c r="H7">
        <v>4.5</v>
      </c>
      <c r="I7">
        <v>13</v>
      </c>
    </row>
    <row r="8" spans="1:9">
      <c r="A8" t="s">
        <v>18</v>
      </c>
      <c r="G8">
        <v>-7</v>
      </c>
      <c r="H8">
        <v>5</v>
      </c>
      <c r="I8">
        <v>14</v>
      </c>
    </row>
    <row r="9" spans="1:9">
      <c r="A9" t="s">
        <v>19</v>
      </c>
      <c r="G9">
        <v>-6</v>
      </c>
      <c r="H9">
        <v>5</v>
      </c>
      <c r="I9">
        <v>15</v>
      </c>
    </row>
    <row r="10" spans="1:9">
      <c r="G10">
        <v>-5</v>
      </c>
      <c r="H10">
        <v>5.5</v>
      </c>
      <c r="I10">
        <v>16</v>
      </c>
    </row>
    <row r="11" spans="1:9">
      <c r="A11" t="s">
        <v>2</v>
      </c>
      <c r="G11">
        <v>-4</v>
      </c>
      <c r="H11">
        <v>6</v>
      </c>
      <c r="I11">
        <v>17</v>
      </c>
    </row>
    <row r="12" spans="1:9">
      <c r="A12" t="s">
        <v>44</v>
      </c>
      <c r="G12">
        <v>-3</v>
      </c>
      <c r="H12">
        <v>6</v>
      </c>
      <c r="I12">
        <v>18</v>
      </c>
    </row>
    <row r="13" spans="1:9">
      <c r="G13">
        <v>-2</v>
      </c>
      <c r="H13">
        <v>6.5</v>
      </c>
      <c r="I13">
        <v>19</v>
      </c>
    </row>
    <row r="14" spans="1:9">
      <c r="G14">
        <v>-1</v>
      </c>
      <c r="H14">
        <v>7</v>
      </c>
      <c r="I14">
        <v>20</v>
      </c>
    </row>
    <row r="15" spans="1:9">
      <c r="G15">
        <v>0</v>
      </c>
      <c r="H15">
        <v>7</v>
      </c>
      <c r="I15">
        <v>21</v>
      </c>
    </row>
    <row r="16" spans="1:9">
      <c r="G16">
        <v>1</v>
      </c>
      <c r="H16">
        <v>7.5</v>
      </c>
      <c r="I16">
        <v>22</v>
      </c>
    </row>
    <row r="17" spans="7:9">
      <c r="G17">
        <v>2</v>
      </c>
      <c r="H17">
        <v>8</v>
      </c>
      <c r="I17">
        <v>23</v>
      </c>
    </row>
    <row r="18" spans="7:9">
      <c r="G18">
        <v>3</v>
      </c>
      <c r="H18">
        <v>8</v>
      </c>
      <c r="I18">
        <v>24</v>
      </c>
    </row>
    <row r="19" spans="7:9">
      <c r="G19">
        <v>4</v>
      </c>
      <c r="H19">
        <v>8.5</v>
      </c>
      <c r="I19">
        <v>25</v>
      </c>
    </row>
    <row r="20" spans="7:9">
      <c r="G20">
        <v>5</v>
      </c>
      <c r="H20">
        <v>9</v>
      </c>
      <c r="I20">
        <v>26</v>
      </c>
    </row>
    <row r="21" spans="7:9">
      <c r="G21">
        <v>6</v>
      </c>
      <c r="H21">
        <v>9</v>
      </c>
      <c r="I21">
        <v>27</v>
      </c>
    </row>
    <row r="22" spans="7:9">
      <c r="G22">
        <v>7</v>
      </c>
      <c r="H22">
        <v>9.5</v>
      </c>
      <c r="I22">
        <v>28</v>
      </c>
    </row>
    <row r="23" spans="7:9">
      <c r="G23">
        <v>8</v>
      </c>
      <c r="H23">
        <v>10</v>
      </c>
      <c r="I23">
        <v>29</v>
      </c>
    </row>
    <row r="24" spans="7:9">
      <c r="G24">
        <v>9</v>
      </c>
      <c r="H24">
        <v>10</v>
      </c>
      <c r="I24">
        <v>30</v>
      </c>
    </row>
    <row r="25" spans="7:9">
      <c r="G25">
        <v>10</v>
      </c>
      <c r="H25">
        <v>10.5</v>
      </c>
      <c r="I25">
        <v>31</v>
      </c>
    </row>
    <row r="26" spans="7:9">
      <c r="G26">
        <v>11</v>
      </c>
      <c r="H26">
        <v>11</v>
      </c>
      <c r="I26">
        <v>32</v>
      </c>
    </row>
    <row r="27" spans="7:9">
      <c r="G27">
        <v>12</v>
      </c>
      <c r="H27">
        <v>11</v>
      </c>
      <c r="I27">
        <v>33</v>
      </c>
    </row>
    <row r="28" spans="7:9">
      <c r="G28">
        <v>13</v>
      </c>
      <c r="H28">
        <v>11.5</v>
      </c>
      <c r="I28">
        <v>34</v>
      </c>
    </row>
    <row r="29" spans="7:9">
      <c r="G29">
        <v>14</v>
      </c>
      <c r="H29">
        <v>12</v>
      </c>
      <c r="I29">
        <v>35</v>
      </c>
    </row>
    <row r="30" spans="7:9">
      <c r="G30">
        <v>15</v>
      </c>
      <c r="H30">
        <v>12</v>
      </c>
      <c r="I30">
        <v>36</v>
      </c>
    </row>
    <row r="31" spans="7:9">
      <c r="G31">
        <v>16</v>
      </c>
      <c r="H31">
        <v>12.5</v>
      </c>
      <c r="I31">
        <v>37</v>
      </c>
    </row>
    <row r="32" spans="7:9">
      <c r="G32">
        <v>17</v>
      </c>
      <c r="H32">
        <v>13</v>
      </c>
      <c r="I32">
        <v>38</v>
      </c>
    </row>
    <row r="33" spans="5:9">
      <c r="G33">
        <v>18</v>
      </c>
      <c r="H33">
        <v>13</v>
      </c>
      <c r="I33">
        <v>39</v>
      </c>
    </row>
    <row r="34" spans="5:9">
      <c r="G34">
        <v>19</v>
      </c>
      <c r="H34">
        <v>13.5</v>
      </c>
      <c r="I34">
        <v>40</v>
      </c>
    </row>
    <row r="35" spans="5:9">
      <c r="G35">
        <v>20</v>
      </c>
      <c r="H35">
        <v>14</v>
      </c>
      <c r="I35">
        <v>41</v>
      </c>
    </row>
    <row r="36" spans="5:9">
      <c r="G36">
        <v>21</v>
      </c>
      <c r="H36">
        <v>14</v>
      </c>
      <c r="I36">
        <v>42</v>
      </c>
    </row>
    <row r="37" spans="5:9">
      <c r="G37">
        <v>22</v>
      </c>
      <c r="H37">
        <v>14.5</v>
      </c>
      <c r="I37">
        <v>43</v>
      </c>
    </row>
    <row r="38" spans="5:9">
      <c r="G38">
        <v>23</v>
      </c>
      <c r="H38">
        <v>15</v>
      </c>
      <c r="I38">
        <v>44</v>
      </c>
    </row>
    <row r="39" spans="5:9">
      <c r="G39">
        <v>24</v>
      </c>
      <c r="H39">
        <v>15</v>
      </c>
      <c r="I39">
        <v>45</v>
      </c>
    </row>
    <row r="40" spans="5:9">
      <c r="G40">
        <v>25</v>
      </c>
      <c r="H40">
        <v>15.5</v>
      </c>
      <c r="I40">
        <v>46</v>
      </c>
    </row>
    <row r="41" spans="5:9">
      <c r="G41">
        <v>26</v>
      </c>
      <c r="H41">
        <v>16</v>
      </c>
      <c r="I41">
        <v>47</v>
      </c>
    </row>
    <row r="42" spans="5:9">
      <c r="G42">
        <v>27</v>
      </c>
      <c r="H42">
        <v>16</v>
      </c>
      <c r="I42">
        <v>48</v>
      </c>
    </row>
    <row r="43" spans="5:9">
      <c r="G43">
        <v>28</v>
      </c>
      <c r="H43">
        <v>16.5</v>
      </c>
      <c r="I43">
        <v>49</v>
      </c>
    </row>
    <row r="44" spans="5:9">
      <c r="G44">
        <v>29</v>
      </c>
      <c r="H44">
        <v>17</v>
      </c>
      <c r="I44">
        <v>50</v>
      </c>
    </row>
    <row r="45" spans="5:9">
      <c r="G45">
        <v>30</v>
      </c>
      <c r="H45">
        <v>17</v>
      </c>
      <c r="I45">
        <v>51</v>
      </c>
    </row>
    <row r="46" spans="5:9">
      <c r="E46" s="86" t="s">
        <v>392</v>
      </c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선박분류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Kim</dc:creator>
  <cp:lastModifiedBy>duan1771@gmail.com</cp:lastModifiedBy>
  <dcterms:created xsi:type="dcterms:W3CDTF">2020-04-28T00:13:15Z</dcterms:created>
  <dcterms:modified xsi:type="dcterms:W3CDTF">2022-08-23T13:40:47Z</dcterms:modified>
</cp:coreProperties>
</file>