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xr:revisionPtr revIDLastSave="0" documentId="13_ncr:1000001_{6AC73F8A-C708-4B4E-A452-AE3E1FDE36A5}" xr6:coauthVersionLast="47" xr6:coauthVersionMax="47" xr10:uidLastSave="{00000000-0000-0000-0000-000000000000}"/>
  <bookViews>
    <workbookView xWindow="480" yWindow="75" windowWidth="24735" windowHeight="11835" xr2:uid="{00000000-000D-0000-FFFF-FFFF00000000}"/>
  </bookViews>
  <sheets>
    <sheet name="팔찌비교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4" l="1"/>
  <c r="I158" i="4"/>
  <c r="H158" i="4"/>
  <c r="G158" i="4"/>
  <c r="F158" i="4"/>
  <c r="I157" i="4"/>
  <c r="H157" i="4"/>
  <c r="G157" i="4"/>
  <c r="F157" i="4"/>
  <c r="I156" i="4"/>
  <c r="H156" i="4"/>
  <c r="G156" i="4"/>
  <c r="F156" i="4"/>
  <c r="I154" i="4"/>
  <c r="H154" i="4"/>
  <c r="G154" i="4"/>
  <c r="F154" i="4"/>
  <c r="I153" i="4"/>
  <c r="H153" i="4"/>
  <c r="G153" i="4"/>
  <c r="F153" i="4"/>
  <c r="I152" i="4"/>
  <c r="H152" i="4"/>
  <c r="G152" i="4"/>
  <c r="F152" i="4"/>
  <c r="I148" i="4"/>
  <c r="H148" i="4"/>
  <c r="G148" i="4"/>
  <c r="F148" i="4"/>
  <c r="B146" i="4"/>
  <c r="I146" i="4"/>
  <c r="H146" i="4"/>
  <c r="G146" i="4"/>
  <c r="F146" i="4"/>
  <c r="B145" i="4"/>
  <c r="I145" i="4"/>
  <c r="H145" i="4"/>
  <c r="G145" i="4"/>
  <c r="F145" i="4"/>
  <c r="B144" i="4"/>
  <c r="I144" i="4"/>
  <c r="I147" i="4"/>
  <c r="H144" i="4"/>
  <c r="H147" i="4"/>
  <c r="G144" i="4"/>
  <c r="G147" i="4"/>
  <c r="F144" i="4"/>
  <c r="F147" i="4"/>
  <c r="B139" i="4"/>
  <c r="I139" i="4"/>
  <c r="H139" i="4"/>
  <c r="G139" i="4"/>
  <c r="F139" i="4"/>
  <c r="B138" i="4"/>
  <c r="I138" i="4"/>
  <c r="H138" i="4"/>
  <c r="G138" i="4"/>
  <c r="F138" i="4"/>
  <c r="B137" i="4"/>
  <c r="I137" i="4"/>
  <c r="H137" i="4"/>
  <c r="G137" i="4"/>
  <c r="F137" i="4"/>
  <c r="I136" i="4"/>
  <c r="H136" i="4"/>
  <c r="G136" i="4"/>
  <c r="F136" i="4"/>
  <c r="I135" i="4"/>
  <c r="H135" i="4"/>
  <c r="G135" i="4"/>
  <c r="F135" i="4"/>
  <c r="I134" i="4"/>
  <c r="I140" i="4"/>
  <c r="H134" i="4"/>
  <c r="H140" i="4"/>
  <c r="G134" i="4"/>
  <c r="G140" i="4"/>
  <c r="F134" i="4"/>
  <c r="F140" i="4"/>
  <c r="B130" i="4"/>
  <c r="I130" i="4"/>
  <c r="H130" i="4"/>
  <c r="G130" i="4"/>
  <c r="F130" i="4"/>
  <c r="B129" i="4"/>
  <c r="I129" i="4"/>
  <c r="H129" i="4"/>
  <c r="G129" i="4"/>
  <c r="F129" i="4"/>
  <c r="B128" i="4"/>
  <c r="I128" i="4"/>
  <c r="H128" i="4"/>
  <c r="G128" i="4"/>
  <c r="F128" i="4"/>
  <c r="B127" i="4"/>
  <c r="I127" i="4"/>
  <c r="H127" i="4"/>
  <c r="G127" i="4"/>
  <c r="F127" i="4"/>
  <c r="I124" i="4"/>
  <c r="H124" i="4"/>
  <c r="G124" i="4"/>
  <c r="F124" i="4"/>
  <c r="I123" i="4"/>
  <c r="H123" i="4"/>
  <c r="G123" i="4"/>
  <c r="F123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08" i="4"/>
  <c r="H108" i="4"/>
  <c r="G108" i="4"/>
  <c r="F108" i="4"/>
  <c r="B106" i="4"/>
  <c r="I106" i="4"/>
  <c r="H106" i="4"/>
  <c r="G106" i="4"/>
  <c r="F106" i="4"/>
  <c r="B105" i="4"/>
  <c r="I105" i="4"/>
  <c r="H105" i="4"/>
  <c r="G105" i="4"/>
  <c r="F105" i="4"/>
  <c r="B104" i="4"/>
  <c r="I104" i="4"/>
  <c r="I107" i="4"/>
  <c r="H104" i="4"/>
  <c r="H107" i="4"/>
  <c r="G104" i="4"/>
  <c r="G107" i="4"/>
  <c r="F104" i="4"/>
  <c r="F107" i="4"/>
  <c r="B99" i="4"/>
  <c r="I99" i="4"/>
  <c r="H99" i="4"/>
  <c r="G99" i="4"/>
  <c r="F99" i="4"/>
  <c r="B98" i="4"/>
  <c r="I98" i="4"/>
  <c r="H98" i="4"/>
  <c r="G98" i="4"/>
  <c r="F98" i="4"/>
  <c r="B97" i="4"/>
  <c r="I97" i="4"/>
  <c r="H97" i="4"/>
  <c r="G97" i="4"/>
  <c r="F97" i="4"/>
  <c r="I96" i="4"/>
  <c r="H96" i="4"/>
  <c r="G96" i="4"/>
  <c r="F96" i="4"/>
  <c r="I94" i="4"/>
  <c r="I100" i="4"/>
  <c r="H94" i="4"/>
  <c r="H100" i="4"/>
  <c r="G94" i="4"/>
  <c r="G100" i="4"/>
  <c r="F94" i="4"/>
  <c r="F100" i="4"/>
  <c r="B90" i="4"/>
  <c r="I90" i="4"/>
  <c r="H90" i="4"/>
  <c r="G90" i="4"/>
  <c r="F90" i="4"/>
  <c r="B89" i="4"/>
  <c r="I89" i="4"/>
  <c r="H89" i="4"/>
  <c r="G89" i="4"/>
  <c r="F89" i="4"/>
  <c r="B88" i="4"/>
  <c r="I88" i="4"/>
  <c r="H88" i="4"/>
  <c r="G88" i="4"/>
  <c r="F88" i="4"/>
  <c r="B87" i="4"/>
  <c r="I87" i="4"/>
  <c r="H87" i="4"/>
  <c r="G87" i="4"/>
  <c r="F87" i="4"/>
  <c r="I85" i="4"/>
  <c r="H85" i="4"/>
  <c r="G85" i="4"/>
  <c r="F85" i="4"/>
  <c r="I84" i="4"/>
  <c r="H84" i="4"/>
  <c r="G84" i="4"/>
  <c r="F84" i="4"/>
  <c r="I83" i="4"/>
  <c r="H83" i="4"/>
  <c r="G83" i="4"/>
  <c r="F83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4" i="4"/>
  <c r="H74" i="4"/>
  <c r="G74" i="4"/>
  <c r="F74" i="4"/>
  <c r="I73" i="4"/>
  <c r="H73" i="4"/>
  <c r="G73" i="4"/>
  <c r="F73" i="4"/>
  <c r="F72" i="4"/>
  <c r="I72" i="4"/>
  <c r="H72" i="4"/>
  <c r="G72" i="4"/>
  <c r="I68" i="4"/>
  <c r="H68" i="4"/>
  <c r="G68" i="4"/>
  <c r="F68" i="4"/>
  <c r="B66" i="4"/>
  <c r="I66" i="4"/>
  <c r="H66" i="4"/>
  <c r="G66" i="4"/>
  <c r="F66" i="4"/>
  <c r="B65" i="4"/>
  <c r="I65" i="4"/>
  <c r="H65" i="4"/>
  <c r="G65" i="4"/>
  <c r="F65" i="4"/>
  <c r="B64" i="4"/>
  <c r="I64" i="4"/>
  <c r="I67" i="4"/>
  <c r="H64" i="4"/>
  <c r="H67" i="4"/>
  <c r="G64" i="4"/>
  <c r="G67" i="4"/>
  <c r="F64" i="4"/>
  <c r="F67" i="4"/>
  <c r="B59" i="4"/>
  <c r="I59" i="4"/>
  <c r="H59" i="4"/>
  <c r="G59" i="4"/>
  <c r="F59" i="4"/>
  <c r="B58" i="4"/>
  <c r="I58" i="4"/>
  <c r="H58" i="4"/>
  <c r="G58" i="4"/>
  <c r="F58" i="4"/>
  <c r="B57" i="4"/>
  <c r="I57" i="4"/>
  <c r="H57" i="4"/>
  <c r="G57" i="4"/>
  <c r="F57" i="4"/>
  <c r="I56" i="4"/>
  <c r="H56" i="4"/>
  <c r="G56" i="4"/>
  <c r="F56" i="4"/>
  <c r="I54" i="4"/>
  <c r="I60" i="4"/>
  <c r="H54" i="4"/>
  <c r="H60" i="4"/>
  <c r="G54" i="4"/>
  <c r="G60" i="4"/>
  <c r="F54" i="4"/>
  <c r="F60" i="4"/>
  <c r="B50" i="4"/>
  <c r="I50" i="4"/>
  <c r="H50" i="4"/>
  <c r="G50" i="4"/>
  <c r="F50" i="4"/>
  <c r="B49" i="4"/>
  <c r="I49" i="4"/>
  <c r="H49" i="4"/>
  <c r="G49" i="4"/>
  <c r="F49" i="4"/>
  <c r="B48" i="4"/>
  <c r="I48" i="4"/>
  <c r="H48" i="4"/>
  <c r="G48" i="4"/>
  <c r="F48" i="4"/>
  <c r="B47" i="4"/>
  <c r="I47" i="4"/>
  <c r="H47" i="4"/>
  <c r="G47" i="4"/>
  <c r="F47" i="4"/>
  <c r="I44" i="4"/>
  <c r="H44" i="4"/>
  <c r="G44" i="4"/>
  <c r="F44" i="4"/>
  <c r="I43" i="4"/>
  <c r="H43" i="4"/>
  <c r="G43" i="4"/>
  <c r="F43" i="4"/>
  <c r="I39" i="4"/>
  <c r="H39" i="4"/>
  <c r="G39" i="4"/>
  <c r="F39" i="4"/>
  <c r="I38" i="4"/>
  <c r="I150" i="4"/>
  <c r="H38" i="4"/>
  <c r="H70" i="4"/>
  <c r="G38" i="4"/>
  <c r="G150" i="4"/>
  <c r="F38" i="4"/>
  <c r="F150" i="4"/>
  <c r="I37" i="4"/>
  <c r="I126" i="4"/>
  <c r="H37" i="4"/>
  <c r="H126" i="4"/>
  <c r="G37" i="4"/>
  <c r="G126" i="4"/>
  <c r="F37" i="4"/>
  <c r="F126" i="4"/>
  <c r="I32" i="4"/>
  <c r="H32" i="4"/>
  <c r="G32" i="4"/>
  <c r="F32" i="4"/>
  <c r="I30" i="4"/>
  <c r="H30" i="4"/>
  <c r="G30" i="4"/>
  <c r="F30" i="4"/>
  <c r="I29" i="4"/>
  <c r="I31" i="4"/>
  <c r="H29" i="4"/>
  <c r="H31" i="4"/>
  <c r="G29" i="4"/>
  <c r="G31" i="4"/>
  <c r="F29" i="4"/>
  <c r="F31" i="4"/>
  <c r="I27" i="4"/>
  <c r="H27" i="4"/>
  <c r="G27" i="4"/>
  <c r="F27" i="4"/>
  <c r="I26" i="4"/>
  <c r="H26" i="4"/>
  <c r="G26" i="4"/>
  <c r="F26" i="4"/>
  <c r="I25" i="4"/>
  <c r="I28" i="4"/>
  <c r="H25" i="4"/>
  <c r="H28" i="4"/>
  <c r="G25" i="4"/>
  <c r="G28" i="4"/>
  <c r="F25" i="4"/>
  <c r="F28" i="4"/>
  <c r="E135" i="4"/>
  <c r="E85" i="4"/>
  <c r="E134" i="4"/>
  <c r="E94" i="4"/>
  <c r="E54" i="4"/>
  <c r="E158" i="4"/>
  <c r="E157" i="4"/>
  <c r="E156" i="4"/>
  <c r="E154" i="4"/>
  <c r="E153" i="4"/>
  <c r="E136" i="4"/>
  <c r="E124" i="4"/>
  <c r="E123" i="4"/>
  <c r="E118" i="4"/>
  <c r="E117" i="4"/>
  <c r="E116" i="4"/>
  <c r="E114" i="4"/>
  <c r="E113" i="4"/>
  <c r="E96" i="4"/>
  <c r="E84" i="4"/>
  <c r="E83" i="4"/>
  <c r="E79" i="4"/>
  <c r="E78" i="4"/>
  <c r="E77" i="4"/>
  <c r="E76" i="4"/>
  <c r="E74" i="4"/>
  <c r="E73" i="4"/>
  <c r="E56" i="4"/>
  <c r="E44" i="4"/>
  <c r="E43" i="4"/>
  <c r="E39" i="4"/>
  <c r="E27" i="4"/>
  <c r="E144" i="4"/>
  <c r="E38" i="4"/>
  <c r="E150" i="4"/>
  <c r="E37" i="4"/>
  <c r="E86" i="4"/>
  <c r="E26" i="4"/>
  <c r="E25" i="4"/>
  <c r="B26" i="4"/>
  <c r="B25" i="4"/>
  <c r="E148" i="4"/>
  <c r="E108" i="4"/>
  <c r="E68" i="4"/>
  <c r="B150" i="4"/>
  <c r="B126" i="4"/>
  <c r="B110" i="4"/>
  <c r="E105" i="4"/>
  <c r="E97" i="4"/>
  <c r="B86" i="4"/>
  <c r="B70" i="4"/>
  <c r="B46" i="4"/>
  <c r="E29" i="4"/>
  <c r="I131" i="4"/>
  <c r="I132" i="4"/>
  <c r="I142" i="4"/>
  <c r="I160" i="4"/>
  <c r="H131" i="4"/>
  <c r="H132" i="4"/>
  <c r="H142" i="4"/>
  <c r="G131" i="4"/>
  <c r="G132" i="4"/>
  <c r="G142" i="4"/>
  <c r="G160" i="4"/>
  <c r="F131" i="4"/>
  <c r="F132" i="4"/>
  <c r="F142" i="4"/>
  <c r="F160" i="4"/>
  <c r="F70" i="4"/>
  <c r="F86" i="4"/>
  <c r="F91" i="4"/>
  <c r="F92" i="4"/>
  <c r="F102" i="4"/>
  <c r="F110" i="4"/>
  <c r="F120" i="4"/>
  <c r="I46" i="4"/>
  <c r="I51" i="4"/>
  <c r="I52" i="4"/>
  <c r="I62" i="4"/>
  <c r="I70" i="4"/>
  <c r="I80" i="4"/>
  <c r="I86" i="4"/>
  <c r="I91" i="4"/>
  <c r="I92" i="4"/>
  <c r="I102" i="4"/>
  <c r="I110" i="4"/>
  <c r="I120" i="4"/>
  <c r="I22" i="4"/>
  <c r="H46" i="4"/>
  <c r="H51" i="4"/>
  <c r="H52" i="4"/>
  <c r="H62" i="4"/>
  <c r="H80" i="4"/>
  <c r="H86" i="4"/>
  <c r="H91" i="4"/>
  <c r="H92" i="4"/>
  <c r="H102" i="4"/>
  <c r="H110" i="4"/>
  <c r="H120" i="4"/>
  <c r="H150" i="4"/>
  <c r="G46" i="4"/>
  <c r="G51" i="4"/>
  <c r="G52" i="4"/>
  <c r="G62" i="4"/>
  <c r="G70" i="4"/>
  <c r="G80" i="4"/>
  <c r="G86" i="4"/>
  <c r="G91" i="4"/>
  <c r="G92" i="4"/>
  <c r="G102" i="4"/>
  <c r="G110" i="4"/>
  <c r="G120" i="4"/>
  <c r="G22" i="4"/>
  <c r="F46" i="4"/>
  <c r="F51" i="4"/>
  <c r="F52" i="4"/>
  <c r="F62" i="4"/>
  <c r="F80" i="4"/>
  <c r="E126" i="4"/>
  <c r="E138" i="4"/>
  <c r="E130" i="4"/>
  <c r="E58" i="4"/>
  <c r="E64" i="4"/>
  <c r="E48" i="4"/>
  <c r="E128" i="4"/>
  <c r="E66" i="4"/>
  <c r="E146" i="4"/>
  <c r="E104" i="4"/>
  <c r="E57" i="4"/>
  <c r="E50" i="4"/>
  <c r="E65" i="4"/>
  <c r="E89" i="4"/>
  <c r="E99" i="4"/>
  <c r="E137" i="4"/>
  <c r="E145" i="4"/>
  <c r="E129" i="4"/>
  <c r="E98" i="4"/>
  <c r="E100" i="4"/>
  <c r="E49" i="4"/>
  <c r="E88" i="4"/>
  <c r="E106" i="4"/>
  <c r="E107" i="4"/>
  <c r="E59" i="4"/>
  <c r="E47" i="4"/>
  <c r="E87" i="4"/>
  <c r="E139" i="4"/>
  <c r="E140" i="4"/>
  <c r="E127" i="4"/>
  <c r="E90" i="4"/>
  <c r="E46" i="4"/>
  <c r="B100" i="4"/>
  <c r="B131" i="4"/>
  <c r="B132" i="4"/>
  <c r="E110" i="4"/>
  <c r="E152" i="4"/>
  <c r="B91" i="4"/>
  <c r="B92" i="4"/>
  <c r="E70" i="4"/>
  <c r="B140" i="4"/>
  <c r="B147" i="4"/>
  <c r="E112" i="4"/>
  <c r="B107" i="4"/>
  <c r="E72" i="4"/>
  <c r="E32" i="4"/>
  <c r="E30" i="4"/>
  <c r="E31" i="4"/>
  <c r="E28" i="4"/>
  <c r="F22" i="4"/>
  <c r="B60" i="4"/>
  <c r="B51" i="4"/>
  <c r="B52" i="4"/>
  <c r="B62" i="4"/>
  <c r="B67" i="4"/>
  <c r="B22" i="4"/>
  <c r="F23" i="4"/>
  <c r="G34" i="4"/>
  <c r="B32" i="4"/>
  <c r="B34" i="4"/>
  <c r="G35" i="4"/>
  <c r="G23" i="4"/>
  <c r="I34" i="4"/>
  <c r="I35" i="4"/>
  <c r="I23" i="4"/>
  <c r="H160" i="4"/>
  <c r="H22" i="4"/>
  <c r="E60" i="4"/>
  <c r="E147" i="4"/>
  <c r="E91" i="4"/>
  <c r="E92" i="4"/>
  <c r="E102" i="4"/>
  <c r="E120" i="4"/>
  <c r="E131" i="4"/>
  <c r="E132" i="4"/>
  <c r="E142" i="4"/>
  <c r="E160" i="4"/>
  <c r="B102" i="4"/>
  <c r="B142" i="4"/>
  <c r="F34" i="4"/>
  <c r="F35" i="4"/>
  <c r="H23" i="4"/>
  <c r="H34" i="4"/>
  <c r="H35" i="4"/>
  <c r="B29" i="4"/>
  <c r="B27" i="4"/>
  <c r="E51" i="4"/>
  <c r="E52" i="4"/>
  <c r="E67" i="4"/>
  <c r="B28" i="4"/>
  <c r="B30" i="4"/>
  <c r="B31" i="4"/>
  <c r="E62" i="4"/>
  <c r="E80" i="4"/>
  <c r="E22" i="4"/>
  <c r="E34" i="4"/>
  <c r="E23" i="4"/>
  <c r="E35" i="4"/>
</calcChain>
</file>

<file path=xl/sharedStrings.xml><?xml version="1.0" encoding="utf-8"?>
<sst xmlns="http://schemas.openxmlformats.org/spreadsheetml/2006/main" count="145" uniqueCount="80">
  <si>
    <t>치명</t>
    <phoneticPr fontId="2" type="noConversion"/>
  </si>
  <si>
    <t>딜기대값</t>
    <phoneticPr fontId="2" type="noConversion"/>
  </si>
  <si>
    <t>특화</t>
    <phoneticPr fontId="2" type="noConversion"/>
  </si>
  <si>
    <t>신속</t>
    <phoneticPr fontId="2" type="noConversion"/>
  </si>
  <si>
    <t>쿨감</t>
    <phoneticPr fontId="2" type="noConversion"/>
  </si>
  <si>
    <t>공증</t>
    <phoneticPr fontId="2" type="noConversion"/>
  </si>
  <si>
    <t>예리한둔기</t>
    <phoneticPr fontId="2" type="noConversion"/>
  </si>
  <si>
    <t>저주받은인형</t>
    <phoneticPr fontId="2" type="noConversion"/>
  </si>
  <si>
    <t>아드레날린</t>
    <phoneticPr fontId="2" type="noConversion"/>
  </si>
  <si>
    <t>정기흡수</t>
    <phoneticPr fontId="2" type="noConversion"/>
  </si>
  <si>
    <t>질량증가</t>
    <phoneticPr fontId="2" type="noConversion"/>
  </si>
  <si>
    <t>정밀단도</t>
    <phoneticPr fontId="2" type="noConversion"/>
  </si>
  <si>
    <t>강화무기</t>
    <phoneticPr fontId="2" type="noConversion"/>
  </si>
  <si>
    <t>특성치명</t>
    <phoneticPr fontId="2" type="noConversion"/>
  </si>
  <si>
    <t>아드치명</t>
    <phoneticPr fontId="2" type="noConversion"/>
  </si>
  <si>
    <t>정단치명</t>
    <phoneticPr fontId="2" type="noConversion"/>
  </si>
  <si>
    <t>강무치명</t>
    <phoneticPr fontId="2" type="noConversion"/>
  </si>
  <si>
    <t>치적</t>
    <phoneticPr fontId="2" type="noConversion"/>
  </si>
  <si>
    <t>예둔치피</t>
    <phoneticPr fontId="2" type="noConversion"/>
  </si>
  <si>
    <t>정단치피</t>
    <phoneticPr fontId="2" type="noConversion"/>
  </si>
  <si>
    <t>사멸치피</t>
    <phoneticPr fontId="2" type="noConversion"/>
  </si>
  <si>
    <t>저받공증</t>
    <phoneticPr fontId="2" type="noConversion"/>
  </si>
  <si>
    <t>아드공증</t>
    <phoneticPr fontId="2" type="noConversion"/>
  </si>
  <si>
    <t>질증공증</t>
    <phoneticPr fontId="2" type="noConversion"/>
  </si>
  <si>
    <t>치명기대값</t>
    <phoneticPr fontId="2" type="noConversion"/>
  </si>
  <si>
    <t>공속</t>
    <phoneticPr fontId="2" type="noConversion"/>
  </si>
  <si>
    <t>정흡공속</t>
    <phoneticPr fontId="2" type="noConversion"/>
  </si>
  <si>
    <t>질증공속</t>
    <phoneticPr fontId="2" type="noConversion"/>
  </si>
  <si>
    <t>특성공속</t>
    <phoneticPr fontId="2" type="noConversion"/>
  </si>
  <si>
    <t>이속</t>
    <phoneticPr fontId="2" type="noConversion"/>
  </si>
  <si>
    <t>정흡이속</t>
    <phoneticPr fontId="2" type="noConversion"/>
  </si>
  <si>
    <t>특성이속</t>
    <phoneticPr fontId="2" type="noConversion"/>
  </si>
  <si>
    <t>치명적중률</t>
    <phoneticPr fontId="2" type="noConversion"/>
  </si>
  <si>
    <t>치명타피해</t>
    <phoneticPr fontId="2" type="noConversion"/>
  </si>
  <si>
    <t>쿨감적용</t>
    <phoneticPr fontId="2" type="noConversion"/>
  </si>
  <si>
    <t>사멸렙</t>
    <phoneticPr fontId="2" type="noConversion"/>
  </si>
  <si>
    <t>순환</t>
    <phoneticPr fontId="2" type="noConversion"/>
  </si>
  <si>
    <t>우월</t>
    <phoneticPr fontId="2" type="noConversion"/>
  </si>
  <si>
    <t>열정</t>
    <phoneticPr fontId="2" type="noConversion"/>
  </si>
  <si>
    <t>냉정</t>
    <phoneticPr fontId="2" type="noConversion"/>
  </si>
  <si>
    <t>쐐기</t>
    <phoneticPr fontId="2" type="noConversion"/>
  </si>
  <si>
    <t>망치</t>
    <phoneticPr fontId="2" type="noConversion"/>
  </si>
  <si>
    <t>기습</t>
    <phoneticPr fontId="2" type="noConversion"/>
  </si>
  <si>
    <t>순환치피</t>
    <phoneticPr fontId="2" type="noConversion"/>
  </si>
  <si>
    <t>망치치피</t>
    <phoneticPr fontId="2" type="noConversion"/>
  </si>
  <si>
    <t>순환치명</t>
    <phoneticPr fontId="2" type="noConversion"/>
  </si>
  <si>
    <t>샷추피(특화)</t>
    <phoneticPr fontId="2" type="noConversion"/>
  </si>
  <si>
    <t>스킬추피(순환)</t>
    <phoneticPr fontId="2" type="noConversion"/>
  </si>
  <si>
    <t>우월추피</t>
    <phoneticPr fontId="2" type="noConversion"/>
  </si>
  <si>
    <t>쐐기추피</t>
    <phoneticPr fontId="2" type="noConversion"/>
  </si>
  <si>
    <t>기습추피</t>
    <phoneticPr fontId="2" type="noConversion"/>
  </si>
  <si>
    <t>약노치명</t>
    <phoneticPr fontId="2" type="noConversion"/>
  </si>
  <si>
    <t>정밀치명</t>
    <phoneticPr fontId="2" type="noConversion"/>
  </si>
  <si>
    <t>열냉정추피</t>
    <phoneticPr fontId="2" type="noConversion"/>
  </si>
  <si>
    <t>열정추피</t>
    <phoneticPr fontId="2" type="noConversion"/>
  </si>
  <si>
    <t>냉정추피</t>
    <phoneticPr fontId="2" type="noConversion"/>
  </si>
  <si>
    <t>약점노출</t>
    <phoneticPr fontId="2" type="noConversion"/>
  </si>
  <si>
    <t>정밀</t>
    <phoneticPr fontId="2" type="noConversion"/>
  </si>
  <si>
    <t>습격</t>
    <phoneticPr fontId="2" type="noConversion"/>
  </si>
  <si>
    <t>사+백+나선</t>
    <phoneticPr fontId="2" type="noConversion"/>
  </si>
  <si>
    <t>민무공*공증</t>
    <phoneticPr fontId="2" type="noConversion"/>
  </si>
  <si>
    <t>순환1</t>
    <phoneticPr fontId="2" type="noConversion"/>
  </si>
  <si>
    <t>순환2</t>
    <phoneticPr fontId="2" type="noConversion"/>
  </si>
  <si>
    <t>딜기대값1</t>
    <phoneticPr fontId="2" type="noConversion"/>
  </si>
  <si>
    <t>딜기대값2</t>
    <phoneticPr fontId="2" type="noConversion"/>
  </si>
  <si>
    <t>순환3</t>
    <phoneticPr fontId="2" type="noConversion"/>
  </si>
  <si>
    <t>딜기대값3</t>
    <phoneticPr fontId="2" type="noConversion"/>
  </si>
  <si>
    <t>기본공격력</t>
    <phoneticPr fontId="2" type="noConversion"/>
  </si>
  <si>
    <t>장착후기본공격력</t>
    <phoneticPr fontId="2" type="noConversion"/>
  </si>
  <si>
    <t>기본정보1.원한,기습 고정</t>
    <phoneticPr fontId="2" type="noConversion"/>
  </si>
  <si>
    <t>기본정보2.고대팔찌기준</t>
    <phoneticPr fontId="2" type="noConversion"/>
  </si>
  <si>
    <t>(저받 등 적용X값)</t>
    <phoneticPr fontId="2" type="noConversion"/>
  </si>
  <si>
    <t>(↑팔찌옵민첩,무공)</t>
    <phoneticPr fontId="2" type="noConversion"/>
  </si>
  <si>
    <t>습격치피</t>
    <phoneticPr fontId="2" type="noConversion"/>
  </si>
  <si>
    <t>선택입력</t>
    <phoneticPr fontId="2" type="noConversion"/>
  </si>
  <si>
    <t>필수입력</t>
    <phoneticPr fontId="2" type="noConversion"/>
  </si>
  <si>
    <t>(쿨감100%활용시)</t>
    <phoneticPr fontId="2" type="noConversion"/>
  </si>
  <si>
    <t>기본정보3.특화:펫효과적용</t>
    <phoneticPr fontId="2" type="noConversion"/>
  </si>
  <si>
    <t>기본정보4.하옵=1, 중옵=2, 상옵=3</t>
    <phoneticPr fontId="2" type="noConversion"/>
  </si>
  <si>
    <t>팔찌착용전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</si>
</sst>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177" fontId="0" fillId="4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9" fontId="0" fillId="0" borderId="0" xfId="1" applyFont="1">
      <alignment vertical="center"/>
    </xf>
    <xf numFmtId="9" fontId="0" fillId="0" borderId="0" xfId="1" applyFont="1" applyFill="1">
      <alignment vertical="center"/>
    </xf>
    <xf numFmtId="0" fontId="0" fillId="5" borderId="0" xfId="0" applyFill="1">
      <alignment vertical="center"/>
    </xf>
    <xf numFmtId="177" fontId="0" fillId="5" borderId="0" xfId="0" applyNumberFormat="1" applyFill="1">
      <alignment vertical="center"/>
    </xf>
    <xf numFmtId="176" fontId="0" fillId="4" borderId="0" xfId="1" applyNumberFormat="1" applyFon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4" borderId="4" xfId="0" applyNumberFormat="1" applyFill="1" applyBorder="1">
      <alignment vertical="center"/>
    </xf>
    <xf numFmtId="176" fontId="0" fillId="0" borderId="4" xfId="1" applyNumberFormat="1" applyFont="1" applyBorder="1">
      <alignment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177" fontId="0" fillId="0" borderId="4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176" fontId="3" fillId="4" borderId="0" xfId="1" applyNumberFormat="1" applyFont="1" applyFill="1">
      <alignment vertical="center"/>
    </xf>
    <xf numFmtId="0" fontId="3" fillId="0" borderId="4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tabSelected="1" topLeftCell="G1" workbookViewId="0">
      <selection activeCell="E8" sqref="E8"/>
    </sheetView>
  </sheetViews>
  <sheetFormatPr defaultColWidth="14.109375" defaultRowHeight="16.5" x14ac:dyDescent="0.25"/>
  <cols>
    <col min="1" max="1" width="16.7109375" customWidth="1"/>
    <col min="2" max="2" width="14.109375" bestFit="1" customWidth="1"/>
    <col min="4" max="4" width="17.203125" bestFit="1" customWidth="1"/>
  </cols>
  <sheetData>
    <row r="1" spans="1:9" x14ac:dyDescent="0.25">
      <c r="A1" s="13" t="s">
        <v>69</v>
      </c>
      <c r="B1" s="14"/>
      <c r="D1" s="23" t="s">
        <v>74</v>
      </c>
    </row>
    <row r="2" spans="1:9" x14ac:dyDescent="0.25">
      <c r="A2" s="15" t="s">
        <v>70</v>
      </c>
      <c r="B2" s="16"/>
      <c r="D2" s="24" t="s">
        <v>75</v>
      </c>
    </row>
    <row r="3" spans="1:9" x14ac:dyDescent="0.25">
      <c r="A3" s="15" t="s">
        <v>77</v>
      </c>
      <c r="B3" s="16"/>
    </row>
    <row r="4" spans="1:9" x14ac:dyDescent="0.25">
      <c r="A4" s="15" t="s">
        <v>78</v>
      </c>
      <c r="B4" s="16"/>
    </row>
    <row r="5" spans="1:9" x14ac:dyDescent="0.25">
      <c r="A5" s="15"/>
      <c r="B5" s="29" t="s">
        <v>79</v>
      </c>
    </row>
    <row r="6" spans="1:9" x14ac:dyDescent="0.25">
      <c r="A6" s="15" t="s">
        <v>6</v>
      </c>
      <c r="B6" s="18">
        <v>3</v>
      </c>
      <c r="D6" t="s">
        <v>0</v>
      </c>
      <c r="E6" s="12"/>
      <c r="F6" s="12"/>
      <c r="G6" s="12">
        <v>72</v>
      </c>
      <c r="H6" s="12">
        <v>105</v>
      </c>
      <c r="I6" s="12">
        <v>76</v>
      </c>
    </row>
    <row r="7" spans="1:9" x14ac:dyDescent="0.25">
      <c r="A7" s="15" t="s">
        <v>7</v>
      </c>
      <c r="B7" s="18">
        <v>3</v>
      </c>
      <c r="D7" t="s">
        <v>2</v>
      </c>
      <c r="E7" s="12">
        <v>103</v>
      </c>
      <c r="F7" s="12"/>
      <c r="G7" s="12">
        <v>77</v>
      </c>
      <c r="H7" s="12">
        <v>74</v>
      </c>
      <c r="I7" s="12">
        <v>117</v>
      </c>
    </row>
    <row r="8" spans="1:9" x14ac:dyDescent="0.25">
      <c r="A8" s="15" t="s">
        <v>8</v>
      </c>
      <c r="B8" s="18">
        <v>3</v>
      </c>
      <c r="D8" t="s">
        <v>3</v>
      </c>
      <c r="E8" s="12"/>
      <c r="F8" s="12">
        <v>72</v>
      </c>
      <c r="G8" s="12"/>
      <c r="H8" s="12"/>
      <c r="I8" s="12"/>
    </row>
    <row r="9" spans="1:9" x14ac:dyDescent="0.25">
      <c r="A9" s="15" t="s">
        <v>9</v>
      </c>
      <c r="B9" s="18"/>
      <c r="D9" t="s">
        <v>68</v>
      </c>
      <c r="E9" s="5">
        <v>40060</v>
      </c>
      <c r="F9" s="5">
        <v>40460</v>
      </c>
      <c r="G9" s="5">
        <v>40060</v>
      </c>
      <c r="H9" s="5">
        <v>40060</v>
      </c>
      <c r="I9" s="5">
        <v>40060</v>
      </c>
    </row>
    <row r="10" spans="1:9" x14ac:dyDescent="0.25">
      <c r="A10" s="15" t="s">
        <v>10</v>
      </c>
      <c r="B10" s="18"/>
      <c r="D10" t="s">
        <v>72</v>
      </c>
      <c r="E10" s="1"/>
      <c r="F10" s="1"/>
      <c r="G10" s="1"/>
      <c r="H10" s="1"/>
      <c r="I10" s="1"/>
    </row>
    <row r="11" spans="1:9" x14ac:dyDescent="0.25">
      <c r="A11" s="15" t="s">
        <v>11</v>
      </c>
      <c r="B11" s="18"/>
      <c r="D11" t="s">
        <v>37</v>
      </c>
      <c r="E11" s="12">
        <v>1</v>
      </c>
      <c r="F11" s="12"/>
      <c r="G11" s="12"/>
      <c r="H11" s="12"/>
      <c r="I11" s="12">
        <v>2</v>
      </c>
    </row>
    <row r="12" spans="1:9" x14ac:dyDescent="0.25">
      <c r="A12" s="15" t="s">
        <v>12</v>
      </c>
      <c r="B12" s="18">
        <v>1</v>
      </c>
      <c r="D12" s="11" t="s">
        <v>36</v>
      </c>
      <c r="E12" s="12">
        <v>2</v>
      </c>
      <c r="F12" s="12"/>
      <c r="G12" s="12"/>
      <c r="H12" s="12"/>
      <c r="I12" s="12"/>
    </row>
    <row r="13" spans="1:9" x14ac:dyDescent="0.25">
      <c r="A13" s="15"/>
      <c r="B13" s="19"/>
      <c r="D13" t="s">
        <v>38</v>
      </c>
      <c r="E13" s="12"/>
      <c r="F13" s="12"/>
      <c r="G13" s="12"/>
      <c r="H13" s="12"/>
      <c r="I13" s="12"/>
    </row>
    <row r="14" spans="1:9" x14ac:dyDescent="0.25">
      <c r="A14" s="15" t="s">
        <v>35</v>
      </c>
      <c r="B14" s="18">
        <v>2</v>
      </c>
      <c r="D14" t="s">
        <v>39</v>
      </c>
      <c r="E14" s="12"/>
      <c r="F14" s="12"/>
      <c r="G14" s="12"/>
      <c r="H14" s="12"/>
      <c r="I14" s="12"/>
    </row>
    <row r="15" spans="1:9" x14ac:dyDescent="0.25">
      <c r="A15" s="15"/>
      <c r="B15" s="17"/>
      <c r="D15" t="s">
        <v>40</v>
      </c>
      <c r="E15" s="12"/>
      <c r="F15" s="12">
        <v>3</v>
      </c>
      <c r="G15" s="12"/>
      <c r="H15" s="12"/>
      <c r="I15" s="12"/>
    </row>
    <row r="16" spans="1:9" x14ac:dyDescent="0.25">
      <c r="A16" s="15" t="s">
        <v>0</v>
      </c>
      <c r="B16" s="20">
        <v>250</v>
      </c>
      <c r="D16" s="11" t="s">
        <v>41</v>
      </c>
      <c r="E16" s="12"/>
      <c r="F16" s="12">
        <v>3</v>
      </c>
      <c r="G16" s="12"/>
      <c r="H16" s="12">
        <v>1</v>
      </c>
      <c r="I16" s="12"/>
    </row>
    <row r="17" spans="1:9" x14ac:dyDescent="0.25">
      <c r="A17" s="15" t="s">
        <v>2</v>
      </c>
      <c r="B17" s="20">
        <f>1350*1.1</f>
        <v>1485.0000000000002</v>
      </c>
      <c r="D17" t="s">
        <v>42</v>
      </c>
      <c r="E17" s="12"/>
      <c r="F17" s="12"/>
      <c r="G17" s="12"/>
      <c r="H17" s="12"/>
      <c r="I17" s="12"/>
    </row>
    <row r="18" spans="1:9" x14ac:dyDescent="0.25">
      <c r="A18" s="15" t="s">
        <v>3</v>
      </c>
      <c r="B18" s="20">
        <v>550</v>
      </c>
      <c r="D18" t="s">
        <v>56</v>
      </c>
      <c r="E18" s="12"/>
      <c r="F18" s="12"/>
      <c r="G18" s="12"/>
      <c r="H18" s="12"/>
      <c r="I18" s="12"/>
    </row>
    <row r="19" spans="1:9" x14ac:dyDescent="0.25">
      <c r="A19" s="15" t="s">
        <v>67</v>
      </c>
      <c r="B19" s="20">
        <v>40060</v>
      </c>
      <c r="D19" t="s">
        <v>57</v>
      </c>
      <c r="E19" s="12"/>
      <c r="F19" s="12"/>
      <c r="G19" s="12"/>
      <c r="H19" s="12">
        <v>1</v>
      </c>
      <c r="I19" s="12">
        <v>1</v>
      </c>
    </row>
    <row r="20" spans="1:9" x14ac:dyDescent="0.25">
      <c r="A20" s="15" t="s">
        <v>71</v>
      </c>
      <c r="B20" s="17"/>
      <c r="D20" s="11" t="s">
        <v>58</v>
      </c>
      <c r="E20" s="12"/>
      <c r="F20" s="12"/>
      <c r="G20" s="12"/>
      <c r="H20" s="12"/>
      <c r="I20" s="12"/>
    </row>
    <row r="21" spans="1:9" x14ac:dyDescent="0.25">
      <c r="A21" s="15"/>
      <c r="B21" s="17"/>
    </row>
    <row r="22" spans="1:9" x14ac:dyDescent="0.25">
      <c r="A22" s="15" t="s">
        <v>1</v>
      </c>
      <c r="B22" s="21">
        <f>B62*B67*B70</f>
        <v>5.1568311779825011</v>
      </c>
      <c r="E22" s="4">
        <f>AVERAGE(E80,E120,E160)</f>
        <v>5.598379675770329</v>
      </c>
      <c r="F22" s="4">
        <f t="shared" ref="F22:I22" si="0">AVERAGE(F80,F120,F160)</f>
        <v>5.7457810257153712</v>
      </c>
      <c r="G22" s="4">
        <f t="shared" si="0"/>
        <v>5.3606359404956843</v>
      </c>
      <c r="H22" s="4">
        <f t="shared" si="0"/>
        <v>5.6618153572031718</v>
      </c>
      <c r="I22" s="4">
        <f t="shared" si="0"/>
        <v>5.6800305603453749</v>
      </c>
    </row>
    <row r="23" spans="1:9" x14ac:dyDescent="0.25">
      <c r="A23" s="15"/>
      <c r="B23" s="25"/>
      <c r="E23" s="28">
        <f>E22/$B$22</f>
        <v>1.0856239970920618</v>
      </c>
      <c r="F23" s="28">
        <f t="shared" ref="F23:I23" si="1">F22/$B$22</f>
        <v>1.1142077038021796</v>
      </c>
      <c r="G23" s="28">
        <f t="shared" si="1"/>
        <v>1.0395213175454228</v>
      </c>
      <c r="H23" s="28">
        <f t="shared" si="1"/>
        <v>1.0979252881840966</v>
      </c>
      <c r="I23" s="28">
        <f t="shared" si="1"/>
        <v>1.1014575355107057</v>
      </c>
    </row>
    <row r="24" spans="1:9" x14ac:dyDescent="0.25">
      <c r="A24" s="15"/>
      <c r="B24" s="16"/>
    </row>
    <row r="25" spans="1:9" hidden="1" x14ac:dyDescent="0.25">
      <c r="A25" s="15" t="s">
        <v>26</v>
      </c>
      <c r="B25" s="16">
        <f>IF($B$9=1,0.03,IF($B$9=2,0.08,IF($B$9=3,0.15,0)))</f>
        <v>0</v>
      </c>
      <c r="E25">
        <f>IF($B$9=1,0.03,IF($B$9=2,0.08,IF($B$9=3,0.15,0)))</f>
        <v>0</v>
      </c>
      <c r="F25">
        <f t="shared" ref="F25:I25" si="2">IF($B$9=1,0.03,IF($B$9=2,0.08,IF($B$9=3,0.15,0)))</f>
        <v>0</v>
      </c>
      <c r="G25">
        <f t="shared" si="2"/>
        <v>0</v>
      </c>
      <c r="H25">
        <f t="shared" si="2"/>
        <v>0</v>
      </c>
      <c r="I25">
        <f t="shared" si="2"/>
        <v>0</v>
      </c>
    </row>
    <row r="26" spans="1:9" hidden="1" x14ac:dyDescent="0.25">
      <c r="A26" s="15" t="s">
        <v>27</v>
      </c>
      <c r="B26" s="16">
        <f>IF($B$10&gt;0,-0.1,0)</f>
        <v>0</v>
      </c>
      <c r="E26">
        <f>IF($B$10&gt;0,-0.1,0)</f>
        <v>0</v>
      </c>
      <c r="F26">
        <f t="shared" ref="F26:I26" si="3">IF($B$10&gt;0,-0.1,0)</f>
        <v>0</v>
      </c>
      <c r="G26">
        <f t="shared" si="3"/>
        <v>0</v>
      </c>
      <c r="H26">
        <f t="shared" si="3"/>
        <v>0</v>
      </c>
      <c r="I26">
        <f t="shared" si="3"/>
        <v>0</v>
      </c>
    </row>
    <row r="27" spans="1:9" hidden="1" x14ac:dyDescent="0.25">
      <c r="A27" s="15" t="s">
        <v>28</v>
      </c>
      <c r="B27" s="16">
        <f>B18*0.00017175</f>
        <v>9.4462500000000005E-2</v>
      </c>
      <c r="E27">
        <f>E39*0.00017175</f>
        <v>9.4462500000000005E-2</v>
      </c>
      <c r="F27">
        <f t="shared" ref="F27:I27" si="4">F39*0.00017175</f>
        <v>0.10682850000000001</v>
      </c>
      <c r="G27">
        <f t="shared" si="4"/>
        <v>9.4462500000000005E-2</v>
      </c>
      <c r="H27">
        <f t="shared" si="4"/>
        <v>9.4462500000000005E-2</v>
      </c>
      <c r="I27">
        <f t="shared" si="4"/>
        <v>9.4462500000000005E-2</v>
      </c>
    </row>
    <row r="28" spans="1:9" x14ac:dyDescent="0.25">
      <c r="A28" s="15" t="s">
        <v>25</v>
      </c>
      <c r="B28" s="22">
        <f t="shared" ref="B28" si="5">1+SUM(B25:B27)</f>
        <v>1.0944625000000001</v>
      </c>
      <c r="E28" s="2">
        <f t="shared" ref="E28:I28" si="6">1+SUM(E25:E27)</f>
        <v>1.0944625000000001</v>
      </c>
      <c r="F28" s="2">
        <f t="shared" ref="F28:I28" si="7">1+SUM(F25:F27)</f>
        <v>1.1068285</v>
      </c>
      <c r="G28" s="2">
        <f t="shared" si="7"/>
        <v>1.0944625000000001</v>
      </c>
      <c r="H28" s="2">
        <f t="shared" si="7"/>
        <v>1.0944625000000001</v>
      </c>
      <c r="I28" s="2">
        <f t="shared" si="7"/>
        <v>1.0944625000000001</v>
      </c>
    </row>
    <row r="29" spans="1:9" hidden="1" x14ac:dyDescent="0.25">
      <c r="A29" s="15" t="s">
        <v>30</v>
      </c>
      <c r="B29" s="16">
        <f>IF(B9=1,0.03,IF(B9=2,0.08,IF(B9=3,0.15,0)))</f>
        <v>0</v>
      </c>
      <c r="E29">
        <f>IF(E9=1,0.03,IF(E9=2,0.08,IF(E9=3,0.15,0)))</f>
        <v>0</v>
      </c>
      <c r="F29">
        <f t="shared" ref="F29:I29" si="8">IF(F9=1,0.03,IF(F9=2,0.08,IF(F9=3,0.15,0)))</f>
        <v>0</v>
      </c>
      <c r="G29">
        <f t="shared" si="8"/>
        <v>0</v>
      </c>
      <c r="H29">
        <f t="shared" si="8"/>
        <v>0</v>
      </c>
      <c r="I29">
        <f t="shared" si="8"/>
        <v>0</v>
      </c>
    </row>
    <row r="30" spans="1:9" hidden="1" x14ac:dyDescent="0.25">
      <c r="A30" s="15" t="s">
        <v>31</v>
      </c>
      <c r="B30" s="16">
        <f>B18*0.00017175</f>
        <v>9.4462500000000005E-2</v>
      </c>
      <c r="E30">
        <f>E39*0.00017175</f>
        <v>9.4462500000000005E-2</v>
      </c>
      <c r="F30">
        <f t="shared" ref="F30:I30" si="9">F39*0.00017175</f>
        <v>0.10682850000000001</v>
      </c>
      <c r="G30">
        <f t="shared" si="9"/>
        <v>9.4462500000000005E-2</v>
      </c>
      <c r="H30">
        <f t="shared" si="9"/>
        <v>9.4462500000000005E-2</v>
      </c>
      <c r="I30">
        <f t="shared" si="9"/>
        <v>9.4462500000000005E-2</v>
      </c>
    </row>
    <row r="31" spans="1:9" x14ac:dyDescent="0.25">
      <c r="A31" s="15" t="s">
        <v>29</v>
      </c>
      <c r="B31" s="22">
        <f t="shared" ref="B31" si="10">1+SUM(B29:B30)</f>
        <v>1.0944625000000001</v>
      </c>
      <c r="E31" s="2">
        <f t="shared" ref="E31:I31" si="11">1+SUM(E29:E30)</f>
        <v>1.0944625000000001</v>
      </c>
      <c r="F31" s="2">
        <f t="shared" ref="F31:I31" si="12">1+SUM(F29:F30)</f>
        <v>1.1068285</v>
      </c>
      <c r="G31" s="2">
        <f t="shared" si="12"/>
        <v>1.0944625000000001</v>
      </c>
      <c r="H31" s="2">
        <f t="shared" si="12"/>
        <v>1.0944625000000001</v>
      </c>
      <c r="I31" s="2">
        <f t="shared" si="12"/>
        <v>1.0944625000000001</v>
      </c>
    </row>
    <row r="32" spans="1:9" x14ac:dyDescent="0.25">
      <c r="A32" s="15" t="s">
        <v>4</v>
      </c>
      <c r="B32" s="22">
        <f>0.00021469*B18</f>
        <v>0.11807949999999999</v>
      </c>
      <c r="E32" s="2">
        <f>0.00021469*E39</f>
        <v>0.11807949999999999</v>
      </c>
      <c r="F32" s="2">
        <f t="shared" ref="F32:I32" si="13">0.00021469*F39</f>
        <v>0.13353718000000001</v>
      </c>
      <c r="G32" s="2">
        <f t="shared" si="13"/>
        <v>0.11807949999999999</v>
      </c>
      <c r="H32" s="2">
        <f t="shared" si="13"/>
        <v>0.11807949999999999</v>
      </c>
      <c r="I32" s="2">
        <f t="shared" si="13"/>
        <v>0.11807949999999999</v>
      </c>
    </row>
    <row r="33" spans="1:9" x14ac:dyDescent="0.25">
      <c r="A33" s="15"/>
      <c r="B33" s="16"/>
    </row>
    <row r="34" spans="1:9" x14ac:dyDescent="0.25">
      <c r="A34" s="15" t="s">
        <v>34</v>
      </c>
      <c r="B34" s="21">
        <f>B22/(1-B32)</f>
        <v>5.84727441757222</v>
      </c>
      <c r="E34" s="4">
        <f>E22/(1-E32)</f>
        <v>6.3479414252989121</v>
      </c>
      <c r="F34" s="4">
        <f t="shared" ref="F34:I34" si="14">F22/(1-F32)</f>
        <v>6.6313070717972309</v>
      </c>
      <c r="G34" s="4">
        <f t="shared" si="14"/>
        <v>6.078366406604319</v>
      </c>
      <c r="H34" s="4">
        <f t="shared" si="14"/>
        <v>6.419870450004475</v>
      </c>
      <c r="I34" s="4">
        <f t="shared" si="14"/>
        <v>6.4405244694338943</v>
      </c>
    </row>
    <row r="35" spans="1:9" ht="17.25" thickBot="1" x14ac:dyDescent="0.3">
      <c r="A35" s="26" t="s">
        <v>76</v>
      </c>
      <c r="B35" s="27"/>
      <c r="E35" s="10">
        <f>E34/$B$34</f>
        <v>1.085623997092062</v>
      </c>
      <c r="F35" s="10">
        <f t="shared" ref="F35:I35" si="15">F34/$B$34</f>
        <v>1.1340851477517178</v>
      </c>
      <c r="G35" s="10">
        <f t="shared" si="15"/>
        <v>1.0395213175454228</v>
      </c>
      <c r="H35" s="10">
        <f t="shared" si="15"/>
        <v>1.0979252881840966</v>
      </c>
      <c r="I35" s="10">
        <f t="shared" si="15"/>
        <v>1.1014575355107057</v>
      </c>
    </row>
    <row r="37" spans="1:9" x14ac:dyDescent="0.25">
      <c r="E37">
        <f>$B$16+E$6</f>
        <v>250</v>
      </c>
      <c r="F37">
        <f t="shared" ref="F37:I37" si="16">$B$16+F$6</f>
        <v>250</v>
      </c>
      <c r="G37">
        <f t="shared" si="16"/>
        <v>322</v>
      </c>
      <c r="H37">
        <f t="shared" si="16"/>
        <v>355</v>
      </c>
      <c r="I37">
        <f t="shared" si="16"/>
        <v>326</v>
      </c>
    </row>
    <row r="38" spans="1:9" x14ac:dyDescent="0.25">
      <c r="E38">
        <f>INT($B$17+E$7*1.1)</f>
        <v>1598</v>
      </c>
      <c r="F38">
        <f t="shared" ref="F38:I38" si="17">INT($B$17+F$7*1.1)</f>
        <v>1485</v>
      </c>
      <c r="G38">
        <f t="shared" si="17"/>
        <v>1569</v>
      </c>
      <c r="H38">
        <f t="shared" si="17"/>
        <v>1566</v>
      </c>
      <c r="I38">
        <f t="shared" si="17"/>
        <v>1613</v>
      </c>
    </row>
    <row r="39" spans="1:9" x14ac:dyDescent="0.25">
      <c r="E39">
        <f>$B$18+E$8</f>
        <v>550</v>
      </c>
      <c r="F39">
        <f t="shared" ref="F39:I39" si="18">$B$18+F$8</f>
        <v>622</v>
      </c>
      <c r="G39">
        <f t="shared" si="18"/>
        <v>550</v>
      </c>
      <c r="H39">
        <f t="shared" si="18"/>
        <v>550</v>
      </c>
      <c r="I39">
        <f t="shared" si="18"/>
        <v>550</v>
      </c>
    </row>
    <row r="42" spans="1:9" x14ac:dyDescent="0.25">
      <c r="A42" t="s">
        <v>61</v>
      </c>
      <c r="B42" s="7"/>
    </row>
    <row r="43" spans="1:9" x14ac:dyDescent="0.25">
      <c r="A43" t="s">
        <v>51</v>
      </c>
      <c r="B43" s="6"/>
      <c r="E43">
        <f>IF(E$18=1,1.8%,IF(E$18=2,2.1%,IF(E$18=3,2.5%,0)))</f>
        <v>0</v>
      </c>
      <c r="F43">
        <f t="shared" ref="F43:I43" si="19">IF(F$18=1,1.8%,IF(F$18=2,2.1%,IF(F$18=3,2.5%,0)))</f>
        <v>0</v>
      </c>
      <c r="G43">
        <f t="shared" si="19"/>
        <v>0</v>
      </c>
      <c r="H43">
        <f t="shared" si="19"/>
        <v>0</v>
      </c>
      <c r="I43">
        <f t="shared" si="19"/>
        <v>0</v>
      </c>
    </row>
    <row r="44" spans="1:9" x14ac:dyDescent="0.25">
      <c r="A44" t="s">
        <v>52</v>
      </c>
      <c r="B44" s="6"/>
      <c r="E44">
        <f>IF(E$19=1,3%,IF(E$19=2,4%,IF(E$19=3,5%,0)))</f>
        <v>0</v>
      </c>
      <c r="F44">
        <f t="shared" ref="F44:I44" si="20">IF(F$19=1,3%,IF(F$19=2,4%,IF(F$19=3,5%,0)))</f>
        <v>0</v>
      </c>
      <c r="G44">
        <f t="shared" si="20"/>
        <v>0</v>
      </c>
      <c r="H44">
        <f t="shared" si="20"/>
        <v>0.03</v>
      </c>
      <c r="I44">
        <f t="shared" si="20"/>
        <v>0.03</v>
      </c>
    </row>
    <row r="45" spans="1:9" x14ac:dyDescent="0.25">
      <c r="A45" t="s">
        <v>45</v>
      </c>
      <c r="B45" s="6"/>
    </row>
    <row r="46" spans="1:9" x14ac:dyDescent="0.25">
      <c r="A46" t="s">
        <v>13</v>
      </c>
      <c r="B46">
        <f>$B$16*0.000357</f>
        <v>8.9249999999999996E-2</v>
      </c>
      <c r="E46">
        <f>E$37*0.000357</f>
        <v>8.9249999999999996E-2</v>
      </c>
      <c r="F46">
        <f t="shared" ref="F46:I46" si="21">F$37*0.000357</f>
        <v>8.9249999999999996E-2</v>
      </c>
      <c r="G46">
        <f t="shared" si="21"/>
        <v>0.114954</v>
      </c>
      <c r="H46">
        <f t="shared" si="21"/>
        <v>0.12673500000000001</v>
      </c>
      <c r="I46">
        <f t="shared" si="21"/>
        <v>0.116382</v>
      </c>
    </row>
    <row r="47" spans="1:9" x14ac:dyDescent="0.25">
      <c r="A47" t="s">
        <v>14</v>
      </c>
      <c r="B47">
        <f>$B$8*0.05</f>
        <v>0.15000000000000002</v>
      </c>
      <c r="E47">
        <f>$B$47</f>
        <v>0.15000000000000002</v>
      </c>
      <c r="F47">
        <f t="shared" ref="F47:I47" si="22">$B$47</f>
        <v>0.15000000000000002</v>
      </c>
      <c r="G47">
        <f t="shared" si="22"/>
        <v>0.15000000000000002</v>
      </c>
      <c r="H47">
        <f t="shared" si="22"/>
        <v>0.15000000000000002</v>
      </c>
      <c r="I47">
        <f t="shared" si="22"/>
        <v>0.15000000000000002</v>
      </c>
    </row>
    <row r="48" spans="1:9" x14ac:dyDescent="0.25">
      <c r="A48" t="s">
        <v>15</v>
      </c>
      <c r="B48">
        <f>IF($B$11=1,0.04,IF($B$11=2,0.1,IF($B$11=3,0.2,0)))</f>
        <v>0</v>
      </c>
      <c r="E48">
        <f>$B$48</f>
        <v>0</v>
      </c>
      <c r="F48">
        <f t="shared" ref="F48:I48" si="23">$B$48</f>
        <v>0</v>
      </c>
      <c r="G48">
        <f t="shared" si="23"/>
        <v>0</v>
      </c>
      <c r="H48">
        <f t="shared" si="23"/>
        <v>0</v>
      </c>
      <c r="I48">
        <f t="shared" si="23"/>
        <v>0</v>
      </c>
    </row>
    <row r="49" spans="1:9" x14ac:dyDescent="0.25">
      <c r="A49" t="s">
        <v>16</v>
      </c>
      <c r="B49">
        <f>IF($B$12&gt;0,(15+$B$12*5)/100,0)</f>
        <v>0.2</v>
      </c>
      <c r="E49">
        <f>$B$49</f>
        <v>0.2</v>
      </c>
      <c r="F49">
        <f t="shared" ref="F49:I49" si="24">$B$49</f>
        <v>0.2</v>
      </c>
      <c r="G49">
        <f t="shared" si="24"/>
        <v>0.2</v>
      </c>
      <c r="H49">
        <f t="shared" si="24"/>
        <v>0.2</v>
      </c>
      <c r="I49">
        <f t="shared" si="24"/>
        <v>0.2</v>
      </c>
    </row>
    <row r="50" spans="1:9" x14ac:dyDescent="0.25">
      <c r="A50" t="s">
        <v>59</v>
      </c>
      <c r="B50">
        <f>IF($B$14=3,0.42,IF($B$14=2,0.4,0.38))</f>
        <v>0.4</v>
      </c>
      <c r="E50">
        <f>$B$50</f>
        <v>0.4</v>
      </c>
      <c r="F50">
        <f t="shared" ref="F50:I50" si="25">$B$50</f>
        <v>0.4</v>
      </c>
      <c r="G50">
        <f t="shared" si="25"/>
        <v>0.4</v>
      </c>
      <c r="H50">
        <f t="shared" si="25"/>
        <v>0.4</v>
      </c>
      <c r="I50">
        <f t="shared" si="25"/>
        <v>0.4</v>
      </c>
    </row>
    <row r="51" spans="1:9" x14ac:dyDescent="0.25">
      <c r="A51" t="s">
        <v>17</v>
      </c>
      <c r="B51" s="2">
        <f>SUM(B42:B50)</f>
        <v>0.83925000000000005</v>
      </c>
      <c r="E51" s="2">
        <f>SUM(E42:E50)</f>
        <v>0.83925000000000005</v>
      </c>
      <c r="F51" s="2">
        <f t="shared" ref="F51:I51" si="26">SUM(F42:F50)</f>
        <v>0.83925000000000005</v>
      </c>
      <c r="G51" s="2">
        <f t="shared" si="26"/>
        <v>0.864954</v>
      </c>
      <c r="H51" s="2">
        <f t="shared" si="26"/>
        <v>0.90673500000000007</v>
      </c>
      <c r="I51" s="2">
        <f t="shared" si="26"/>
        <v>0.89638200000000001</v>
      </c>
    </row>
    <row r="52" spans="1:9" x14ac:dyDescent="0.25">
      <c r="A52" t="s">
        <v>32</v>
      </c>
      <c r="B52" s="2">
        <f t="shared" ref="B52" si="27">IF(B51&gt;1,1,B51)</f>
        <v>0.83925000000000005</v>
      </c>
      <c r="E52" s="2">
        <f t="shared" ref="E52:I52" si="28">IF(E51&gt;1,1,E51)</f>
        <v>0.83925000000000005</v>
      </c>
      <c r="F52" s="2">
        <f t="shared" ref="F52:I52" si="29">IF(F51&gt;1,1,F51)</f>
        <v>0.83925000000000005</v>
      </c>
      <c r="G52" s="2">
        <f t="shared" si="29"/>
        <v>0.864954</v>
      </c>
      <c r="H52" s="2">
        <f t="shared" si="29"/>
        <v>0.90673500000000007</v>
      </c>
      <c r="I52" s="2">
        <f t="shared" si="29"/>
        <v>0.89638200000000001</v>
      </c>
    </row>
    <row r="54" spans="1:9" x14ac:dyDescent="0.25">
      <c r="A54" t="s">
        <v>73</v>
      </c>
      <c r="E54" t="b">
        <f>IF(E$20=1,6%,IF(E$20=2,8%,IF(E$20=3,10%)))</f>
        <v>0</v>
      </c>
      <c r="F54" t="b">
        <f t="shared" ref="F54:I54" si="30">IF(F$20=1,6%,IF(F$20=2,8%,IF(F$20=3,10%)))</f>
        <v>0</v>
      </c>
      <c r="G54" t="b">
        <f t="shared" si="30"/>
        <v>0</v>
      </c>
      <c r="H54" t="b">
        <f t="shared" si="30"/>
        <v>0</v>
      </c>
      <c r="I54" t="b">
        <f t="shared" si="30"/>
        <v>0</v>
      </c>
    </row>
    <row r="55" spans="1:9" x14ac:dyDescent="0.25">
      <c r="A55" t="s">
        <v>43</v>
      </c>
    </row>
    <row r="56" spans="1:9" x14ac:dyDescent="0.25">
      <c r="A56" t="s">
        <v>44</v>
      </c>
      <c r="E56">
        <f>IF(E$15&gt;0,IF(E$16=1,16%,IF(E$16=2,18%,IF(E$16=3,20%,0))),IF(E$16=1,8%,IF(E$16=2,10%,IF(E$16=3,12%,0))))</f>
        <v>0</v>
      </c>
      <c r="F56">
        <f t="shared" ref="F56:I56" si="31">IF(F$15&gt;0,IF(F$16=1,16%,IF(F$16=2,18%,IF(F$16=3,20%,0))),IF(F$16=1,8%,IF(F$16=2,10%,IF(F$16=3,12%,0))))</f>
        <v>0.2</v>
      </c>
      <c r="G56">
        <f t="shared" si="31"/>
        <v>0</v>
      </c>
      <c r="H56">
        <f t="shared" si="31"/>
        <v>0.08</v>
      </c>
      <c r="I56">
        <f t="shared" si="31"/>
        <v>0</v>
      </c>
    </row>
    <row r="57" spans="1:9" x14ac:dyDescent="0.25">
      <c r="A57" t="s">
        <v>18</v>
      </c>
      <c r="B57">
        <f>IF($B$6=1,0.1,IF($B$6=2,0.25,IF($B$6=3,0.5,0)))</f>
        <v>0.5</v>
      </c>
      <c r="E57">
        <f>$B$57</f>
        <v>0.5</v>
      </c>
      <c r="F57">
        <f t="shared" ref="F57:I57" si="32">$B$57</f>
        <v>0.5</v>
      </c>
      <c r="G57">
        <f t="shared" si="32"/>
        <v>0.5</v>
      </c>
      <c r="H57">
        <f t="shared" si="32"/>
        <v>0.5</v>
      </c>
      <c r="I57">
        <f t="shared" si="32"/>
        <v>0.5</v>
      </c>
    </row>
    <row r="58" spans="1:9" x14ac:dyDescent="0.25">
      <c r="A58" t="s">
        <v>19</v>
      </c>
      <c r="B58">
        <f>IF($B$11&gt;0,-0.12,0)</f>
        <v>0</v>
      </c>
      <c r="E58">
        <f>$B$58</f>
        <v>0</v>
      </c>
      <c r="F58">
        <f t="shared" ref="F58:I58" si="33">$B$58</f>
        <v>0</v>
      </c>
      <c r="G58">
        <f t="shared" si="33"/>
        <v>0</v>
      </c>
      <c r="H58">
        <f t="shared" si="33"/>
        <v>0</v>
      </c>
      <c r="I58">
        <f t="shared" si="33"/>
        <v>0</v>
      </c>
    </row>
    <row r="59" spans="1:9" x14ac:dyDescent="0.25">
      <c r="A59" t="s">
        <v>20</v>
      </c>
      <c r="B59">
        <f>IF($B$14=3,0.65,IF($B$14=2,0.6,0.55))</f>
        <v>0.6</v>
      </c>
      <c r="E59">
        <f>$B$59</f>
        <v>0.6</v>
      </c>
      <c r="F59">
        <f t="shared" ref="F59:I59" si="34">$B$59</f>
        <v>0.6</v>
      </c>
      <c r="G59">
        <f t="shared" si="34"/>
        <v>0.6</v>
      </c>
      <c r="H59">
        <f t="shared" si="34"/>
        <v>0.6</v>
      </c>
      <c r="I59">
        <f t="shared" si="34"/>
        <v>0.6</v>
      </c>
    </row>
    <row r="60" spans="1:9" x14ac:dyDescent="0.25">
      <c r="A60" t="s">
        <v>33</v>
      </c>
      <c r="B60">
        <f>2+SUM(B55:B59)</f>
        <v>3.1</v>
      </c>
      <c r="E60">
        <f>2+SUM(E54:E59)</f>
        <v>3.1</v>
      </c>
      <c r="F60">
        <f t="shared" ref="F60:I60" si="35">2+SUM(F54:F59)</f>
        <v>3.3</v>
      </c>
      <c r="G60">
        <f t="shared" si="35"/>
        <v>3.1</v>
      </c>
      <c r="H60">
        <f t="shared" si="35"/>
        <v>3.1799999999999997</v>
      </c>
      <c r="I60">
        <f t="shared" si="35"/>
        <v>3.1</v>
      </c>
    </row>
    <row r="62" spans="1:9" x14ac:dyDescent="0.25">
      <c r="A62" t="s">
        <v>24</v>
      </c>
      <c r="B62" s="3">
        <f>B60*B52+1-B52</f>
        <v>2.7624250000000004</v>
      </c>
      <c r="E62" s="3">
        <f>E60*E52+1-E52</f>
        <v>2.7624250000000004</v>
      </c>
      <c r="F62" s="3">
        <f t="shared" ref="F62:I62" si="36">F60*F52+1-F52</f>
        <v>2.930275</v>
      </c>
      <c r="G62" s="3">
        <f t="shared" si="36"/>
        <v>2.8164034</v>
      </c>
      <c r="H62" s="3">
        <f t="shared" si="36"/>
        <v>2.9766823000000002</v>
      </c>
      <c r="I62" s="3">
        <f t="shared" si="36"/>
        <v>2.8824022</v>
      </c>
    </row>
    <row r="64" spans="1:9" x14ac:dyDescent="0.25">
      <c r="A64" t="s">
        <v>21</v>
      </c>
      <c r="B64">
        <f>IF($B$7=1,0.03,IF($B$7=2,0.08,IF($B$7=3,0.16,0)))</f>
        <v>0.16</v>
      </c>
      <c r="E64">
        <f>$B$64</f>
        <v>0.16</v>
      </c>
      <c r="F64">
        <f t="shared" ref="F64:I64" si="37">$B$64</f>
        <v>0.16</v>
      </c>
      <c r="G64">
        <f t="shared" si="37"/>
        <v>0.16</v>
      </c>
      <c r="H64">
        <f t="shared" si="37"/>
        <v>0.16</v>
      </c>
      <c r="I64">
        <f t="shared" si="37"/>
        <v>0.16</v>
      </c>
    </row>
    <row r="65" spans="1:9" x14ac:dyDescent="0.25">
      <c r="A65" t="s">
        <v>22</v>
      </c>
      <c r="B65">
        <f>IF($B$8=1,0.018,IF($B$8=2,0.036,IF($B$8=3,0.06,0)))</f>
        <v>0.06</v>
      </c>
      <c r="E65">
        <f>$B$65</f>
        <v>0.06</v>
      </c>
      <c r="F65">
        <f t="shared" ref="F65:I65" si="38">$B$65</f>
        <v>0.06</v>
      </c>
      <c r="G65">
        <f t="shared" si="38"/>
        <v>0.06</v>
      </c>
      <c r="H65">
        <f t="shared" si="38"/>
        <v>0.06</v>
      </c>
      <c r="I65">
        <f t="shared" si="38"/>
        <v>0.06</v>
      </c>
    </row>
    <row r="66" spans="1:9" x14ac:dyDescent="0.25">
      <c r="A66" t="s">
        <v>23</v>
      </c>
      <c r="B66">
        <f>IF($B$10=1,0.04,IF($B$10=2,0.1,IF($B$10=3,0.18,0)))</f>
        <v>0</v>
      </c>
      <c r="E66">
        <f>$B$66</f>
        <v>0</v>
      </c>
      <c r="F66">
        <f t="shared" ref="F66:I66" si="39">$B$66</f>
        <v>0</v>
      </c>
      <c r="G66">
        <f t="shared" si="39"/>
        <v>0</v>
      </c>
      <c r="H66">
        <f t="shared" si="39"/>
        <v>0</v>
      </c>
      <c r="I66">
        <f t="shared" si="39"/>
        <v>0</v>
      </c>
    </row>
    <row r="67" spans="1:9" x14ac:dyDescent="0.25">
      <c r="A67" t="s">
        <v>5</v>
      </c>
      <c r="B67">
        <f t="shared" ref="B67" si="40">1+SUM(B64:B66)</f>
        <v>1.22</v>
      </c>
      <c r="E67">
        <f t="shared" ref="E67:I67" si="41">1+SUM(E64:E66)</f>
        <v>1.22</v>
      </c>
      <c r="F67">
        <f t="shared" ref="F67:I67" si="42">1+SUM(F64:F66)</f>
        <v>1.22</v>
      </c>
      <c r="G67">
        <f t="shared" si="42"/>
        <v>1.22</v>
      </c>
      <c r="H67">
        <f t="shared" si="42"/>
        <v>1.22</v>
      </c>
      <c r="I67">
        <f t="shared" si="42"/>
        <v>1.22</v>
      </c>
    </row>
    <row r="68" spans="1:9" s="11" customFormat="1" x14ac:dyDescent="0.25">
      <c r="A68" s="11" t="s">
        <v>60</v>
      </c>
      <c r="E68" s="11">
        <f>E$9/$B$19</f>
        <v>1</v>
      </c>
      <c r="F68" s="11">
        <f t="shared" ref="F68:I68" si="43">F$9/$B$19</f>
        <v>1.0099850224663005</v>
      </c>
      <c r="G68" s="11">
        <f t="shared" si="43"/>
        <v>1</v>
      </c>
      <c r="H68" s="11">
        <f t="shared" si="43"/>
        <v>1</v>
      </c>
      <c r="I68" s="11">
        <f t="shared" si="43"/>
        <v>1</v>
      </c>
    </row>
    <row r="70" spans="1:9" x14ac:dyDescent="0.25">
      <c r="A70" t="s">
        <v>46</v>
      </c>
      <c r="B70" s="3">
        <f>1+$B$17*0.000357</f>
        <v>1.5301450000000001</v>
      </c>
      <c r="E70" s="3">
        <f>1+E$38*0.000357</f>
        <v>1.570486</v>
      </c>
      <c r="F70" s="3">
        <f t="shared" ref="F70:I70" si="44">1+F$38*0.000357</f>
        <v>1.5301450000000001</v>
      </c>
      <c r="G70" s="3">
        <f t="shared" si="44"/>
        <v>1.560133</v>
      </c>
      <c r="H70" s="3">
        <f t="shared" si="44"/>
        <v>1.5590619999999999</v>
      </c>
      <c r="I70" s="3">
        <f t="shared" si="44"/>
        <v>1.575841</v>
      </c>
    </row>
    <row r="71" spans="1:9" x14ac:dyDescent="0.25">
      <c r="B71" s="3"/>
    </row>
    <row r="72" spans="1:9" x14ac:dyDescent="0.25">
      <c r="A72" t="s">
        <v>53</v>
      </c>
      <c r="B72" s="3"/>
      <c r="E72">
        <f>1+E73+E74</f>
        <v>1</v>
      </c>
      <c r="F72">
        <f t="shared" ref="F72:I72" si="45">1+F73+F74</f>
        <v>1</v>
      </c>
      <c r="G72">
        <f t="shared" si="45"/>
        <v>1</v>
      </c>
      <c r="H72">
        <f t="shared" si="45"/>
        <v>1</v>
      </c>
      <c r="I72">
        <f t="shared" si="45"/>
        <v>1</v>
      </c>
    </row>
    <row r="73" spans="1:9" x14ac:dyDescent="0.25">
      <c r="A73" t="s">
        <v>54</v>
      </c>
      <c r="B73" s="3"/>
      <c r="E73" t="b">
        <f>IF(E$14&gt;0,IF(E$13=1,4%,IF(E$13=2,4.5%,IF(E$13=3,5%,0))),IF(E$13=1,3%,IF(E$13=2,3.5%,IF(E$13=3,4%))))</f>
        <v>0</v>
      </c>
      <c r="F73" t="b">
        <f t="shared" ref="F73:I73" si="46">IF(F$14&gt;0,IF(F$13=1,4%,IF(F$13=2,4.5%,IF(F$13=3,5%,0))),IF(F$13=1,3%,IF(F$13=2,3.5%,IF(F$13=3,4%))))</f>
        <v>0</v>
      </c>
      <c r="G73" t="b">
        <f t="shared" si="46"/>
        <v>0</v>
      </c>
      <c r="H73" t="b">
        <f t="shared" si="46"/>
        <v>0</v>
      </c>
      <c r="I73" t="b">
        <f t="shared" si="46"/>
        <v>0</v>
      </c>
    </row>
    <row r="74" spans="1:9" x14ac:dyDescent="0.25">
      <c r="A74" t="s">
        <v>55</v>
      </c>
      <c r="B74" s="3"/>
      <c r="E74" t="b">
        <f>IF(E$13&gt;0,IF(E$14=1,4%,IF(E$14=2,4.5%,IF(E$14=3,5%,0))),IF(E$14=1,3%,IF(E$14=2,3.5%,IF(E$14=3,4%))))</f>
        <v>0</v>
      </c>
      <c r="F74" t="b">
        <f t="shared" ref="F74:I74" si="47">IF(F$13&gt;0,IF(F$14=1,4%,IF(F$14=2,4.5%,IF(F$14=3,5%,0))),IF(F$14=1,3%,IF(F$14=2,3.5%,IF(F$14=3,4%))))</f>
        <v>0</v>
      </c>
      <c r="G74" t="b">
        <f t="shared" si="47"/>
        <v>0</v>
      </c>
      <c r="H74" t="b">
        <f t="shared" si="47"/>
        <v>0</v>
      </c>
      <c r="I74" t="b">
        <f t="shared" si="47"/>
        <v>0</v>
      </c>
    </row>
    <row r="75" spans="1:9" x14ac:dyDescent="0.25">
      <c r="B75" s="3"/>
    </row>
    <row r="76" spans="1:9" x14ac:dyDescent="0.25">
      <c r="A76" t="s">
        <v>48</v>
      </c>
      <c r="B76" s="3"/>
      <c r="E76">
        <f>1+IF(E$11=1,2%,IF(E$11=2,2.5%,IF(E$11=3,3%,0)))</f>
        <v>1.02</v>
      </c>
      <c r="F76">
        <f t="shared" ref="F76:I76" si="48">1+IF(F$11=1,2%,IF(F$11=2,2.5%,IF(F$11=3,3%,0)))</f>
        <v>1</v>
      </c>
      <c r="G76">
        <f t="shared" si="48"/>
        <v>1</v>
      </c>
      <c r="H76">
        <f t="shared" si="48"/>
        <v>1</v>
      </c>
      <c r="I76">
        <f t="shared" si="48"/>
        <v>1.0249999999999999</v>
      </c>
    </row>
    <row r="77" spans="1:9" x14ac:dyDescent="0.25">
      <c r="A77" t="s">
        <v>49</v>
      </c>
      <c r="B77" s="3"/>
      <c r="E77">
        <f>1+IF(E$15=1,2.8%,IF(E$15=2,3.6%,IF(E$15=3,4%,0)))</f>
        <v>1</v>
      </c>
      <c r="F77">
        <f t="shared" ref="F77:I77" si="49">1+IF(F$15=1,2.8%,IF(F$15=2,3.6%,IF(F$15=3,4%,0)))</f>
        <v>1.04</v>
      </c>
      <c r="G77">
        <f t="shared" si="49"/>
        <v>1</v>
      </c>
      <c r="H77">
        <f t="shared" si="49"/>
        <v>1</v>
      </c>
      <c r="I77">
        <f t="shared" si="49"/>
        <v>1</v>
      </c>
    </row>
    <row r="78" spans="1:9" x14ac:dyDescent="0.25">
      <c r="A78" t="s">
        <v>50</v>
      </c>
      <c r="B78" s="3"/>
      <c r="E78">
        <f>1+IF(E$17=1,3%,IF(E$17=2,3.5%,IF(E$17=3,4%,0)))</f>
        <v>1</v>
      </c>
      <c r="F78">
        <f t="shared" ref="F78:I78" si="50">1+IF(F$17=1,3%,IF(F$17=2,3.5%,IF(F$17=3,4%,0)))</f>
        <v>1</v>
      </c>
      <c r="G78">
        <f t="shared" si="50"/>
        <v>1</v>
      </c>
      <c r="H78">
        <f t="shared" si="50"/>
        <v>1</v>
      </c>
      <c r="I78">
        <f t="shared" si="50"/>
        <v>1</v>
      </c>
    </row>
    <row r="79" spans="1:9" x14ac:dyDescent="0.25">
      <c r="A79" t="s">
        <v>47</v>
      </c>
      <c r="E79">
        <f>1+IF(E$12=1,3%,IF(E$12=2,3.5%,IF(E$12=3,4%,0)))</f>
        <v>1.0349999999999999</v>
      </c>
      <c r="F79">
        <f t="shared" ref="F79:I79" si="51">1+IF(F$12=1,3%,IF(F$12=2,3.5%,IF(F$12=3,4%,0)))</f>
        <v>1</v>
      </c>
      <c r="G79">
        <f t="shared" si="51"/>
        <v>1</v>
      </c>
      <c r="H79">
        <f t="shared" si="51"/>
        <v>1</v>
      </c>
      <c r="I79">
        <f t="shared" si="51"/>
        <v>1</v>
      </c>
    </row>
    <row r="80" spans="1:9" s="8" customFormat="1" x14ac:dyDescent="0.25">
      <c r="A80" s="8" t="s">
        <v>63</v>
      </c>
      <c r="E80" s="9">
        <f>E62*E67*E70*E72*E76*E77*E78*E79*E68</f>
        <v>5.5875949635621271</v>
      </c>
      <c r="F80" s="9">
        <f t="shared" ref="F80:I80" si="52">F62*F67*F70*F72*F76*F77*F78*F79*F68</f>
        <v>5.7457810257153712</v>
      </c>
      <c r="G80" s="9">
        <f t="shared" si="52"/>
        <v>5.3606359404956843</v>
      </c>
      <c r="H80" s="9">
        <f t="shared" si="52"/>
        <v>5.6618153572031726</v>
      </c>
      <c r="I80" s="9">
        <f t="shared" si="52"/>
        <v>5.6800305603453749</v>
      </c>
    </row>
    <row r="82" spans="1:9" x14ac:dyDescent="0.25">
      <c r="A82" t="s">
        <v>62</v>
      </c>
      <c r="B82" s="7"/>
    </row>
    <row r="83" spans="1:9" x14ac:dyDescent="0.25">
      <c r="A83" t="s">
        <v>51</v>
      </c>
      <c r="B83" s="6"/>
      <c r="E83">
        <f>IF(E$18=1,1.8%,IF(E$18=2,2.1%,IF(E$18=3,2.5%,0)))</f>
        <v>0</v>
      </c>
      <c r="F83">
        <f t="shared" ref="F83:I83" si="53">IF(F$18=1,1.8%,IF(F$18=2,2.1%,IF(F$18=3,2.5%,0)))</f>
        <v>0</v>
      </c>
      <c r="G83">
        <f t="shared" si="53"/>
        <v>0</v>
      </c>
      <c r="H83">
        <f t="shared" si="53"/>
        <v>0</v>
      </c>
      <c r="I83">
        <f t="shared" si="53"/>
        <v>0</v>
      </c>
    </row>
    <row r="84" spans="1:9" x14ac:dyDescent="0.25">
      <c r="A84" t="s">
        <v>52</v>
      </c>
      <c r="B84" s="6"/>
      <c r="E84">
        <f>IF(E$19=1,3%,IF(E$19=2,4%,IF(E$19=3,5%,0)))</f>
        <v>0</v>
      </c>
      <c r="F84">
        <f t="shared" ref="F84:I84" si="54">IF(F$19=1,3%,IF(F$19=2,4%,IF(F$19=3,5%,0)))</f>
        <v>0</v>
      </c>
      <c r="G84">
        <f t="shared" si="54"/>
        <v>0</v>
      </c>
      <c r="H84">
        <f t="shared" si="54"/>
        <v>0.03</v>
      </c>
      <c r="I84">
        <f t="shared" si="54"/>
        <v>0.03</v>
      </c>
    </row>
    <row r="85" spans="1:9" x14ac:dyDescent="0.25">
      <c r="A85" t="s">
        <v>45</v>
      </c>
      <c r="B85" s="6"/>
      <c r="E85">
        <f>IF(E$12=1,5%,IF(E$12=2,6%,IF(E$12=3,7%,0)))</f>
        <v>0.06</v>
      </c>
      <c r="F85">
        <f t="shared" ref="F85:I85" si="55">IF(F$12=1,5%,IF(F$12=2,6%,IF(F$12=3,7%,0)))</f>
        <v>0</v>
      </c>
      <c r="G85">
        <f t="shared" si="55"/>
        <v>0</v>
      </c>
      <c r="H85">
        <f t="shared" si="55"/>
        <v>0</v>
      </c>
      <c r="I85">
        <f t="shared" si="55"/>
        <v>0</v>
      </c>
    </row>
    <row r="86" spans="1:9" x14ac:dyDescent="0.25">
      <c r="A86" t="s">
        <v>13</v>
      </c>
      <c r="B86">
        <f>$B$16*0.000357</f>
        <v>8.9249999999999996E-2</v>
      </c>
      <c r="E86">
        <f>E$37*0.000357</f>
        <v>8.9249999999999996E-2</v>
      </c>
      <c r="F86">
        <f t="shared" ref="F86:I86" si="56">F$37*0.000357</f>
        <v>8.9249999999999996E-2</v>
      </c>
      <c r="G86">
        <f t="shared" si="56"/>
        <v>0.114954</v>
      </c>
      <c r="H86">
        <f t="shared" si="56"/>
        <v>0.12673500000000001</v>
      </c>
      <c r="I86">
        <f t="shared" si="56"/>
        <v>0.116382</v>
      </c>
    </row>
    <row r="87" spans="1:9" x14ac:dyDescent="0.25">
      <c r="A87" t="s">
        <v>14</v>
      </c>
      <c r="B87">
        <f>$B$8*0.05</f>
        <v>0.15000000000000002</v>
      </c>
      <c r="E87">
        <f>$B$87</f>
        <v>0.15000000000000002</v>
      </c>
      <c r="F87">
        <f t="shared" ref="F87:I87" si="57">$B$87</f>
        <v>0.15000000000000002</v>
      </c>
      <c r="G87">
        <f t="shared" si="57"/>
        <v>0.15000000000000002</v>
      </c>
      <c r="H87">
        <f t="shared" si="57"/>
        <v>0.15000000000000002</v>
      </c>
      <c r="I87">
        <f t="shared" si="57"/>
        <v>0.15000000000000002</v>
      </c>
    </row>
    <row r="88" spans="1:9" x14ac:dyDescent="0.25">
      <c r="A88" t="s">
        <v>15</v>
      </c>
      <c r="B88">
        <f>IF($B$11=1,0.04,IF($B$11=2,0.1,IF($B$11=3,0.2,0)))</f>
        <v>0</v>
      </c>
      <c r="E88">
        <f>$B$88</f>
        <v>0</v>
      </c>
      <c r="F88">
        <f t="shared" ref="F88:I88" si="58">$B$88</f>
        <v>0</v>
      </c>
      <c r="G88">
        <f t="shared" si="58"/>
        <v>0</v>
      </c>
      <c r="H88">
        <f t="shared" si="58"/>
        <v>0</v>
      </c>
      <c r="I88">
        <f t="shared" si="58"/>
        <v>0</v>
      </c>
    </row>
    <row r="89" spans="1:9" x14ac:dyDescent="0.25">
      <c r="A89" t="s">
        <v>16</v>
      </c>
      <c r="B89">
        <f>IF($B$12&gt;0,(15+$B$12*5)/100,0)</f>
        <v>0.2</v>
      </c>
      <c r="E89">
        <f>$B$89</f>
        <v>0.2</v>
      </c>
      <c r="F89">
        <f t="shared" ref="F89:I89" si="59">$B$89</f>
        <v>0.2</v>
      </c>
      <c r="G89">
        <f t="shared" si="59"/>
        <v>0.2</v>
      </c>
      <c r="H89">
        <f t="shared" si="59"/>
        <v>0.2</v>
      </c>
      <c r="I89">
        <f t="shared" si="59"/>
        <v>0.2</v>
      </c>
    </row>
    <row r="90" spans="1:9" x14ac:dyDescent="0.25">
      <c r="A90" t="s">
        <v>59</v>
      </c>
      <c r="B90">
        <f>IF($B$14=3,0.42,IF($B$14=2,0.4,0.38))</f>
        <v>0.4</v>
      </c>
      <c r="E90">
        <f>$B$90</f>
        <v>0.4</v>
      </c>
      <c r="F90">
        <f t="shared" ref="F90:I90" si="60">$B$90</f>
        <v>0.4</v>
      </c>
      <c r="G90">
        <f t="shared" si="60"/>
        <v>0.4</v>
      </c>
      <c r="H90">
        <f t="shared" si="60"/>
        <v>0.4</v>
      </c>
      <c r="I90">
        <f t="shared" si="60"/>
        <v>0.4</v>
      </c>
    </row>
    <row r="91" spans="1:9" x14ac:dyDescent="0.25">
      <c r="A91" t="s">
        <v>17</v>
      </c>
      <c r="B91" s="2">
        <f t="shared" ref="B91" si="61">SUM(B81:B90)</f>
        <v>0.83925000000000005</v>
      </c>
      <c r="E91" s="2">
        <f t="shared" ref="E91:I91" si="62">SUM(E81:E90)</f>
        <v>0.8992500000000001</v>
      </c>
      <c r="F91" s="2">
        <f t="shared" ref="F91:I91" si="63">SUM(F81:F90)</f>
        <v>0.83925000000000005</v>
      </c>
      <c r="G91" s="2">
        <f t="shared" si="63"/>
        <v>0.864954</v>
      </c>
      <c r="H91" s="2">
        <f t="shared" si="63"/>
        <v>0.90673500000000007</v>
      </c>
      <c r="I91" s="2">
        <f t="shared" si="63"/>
        <v>0.89638200000000001</v>
      </c>
    </row>
    <row r="92" spans="1:9" x14ac:dyDescent="0.25">
      <c r="A92" t="s">
        <v>32</v>
      </c>
      <c r="B92" s="2">
        <f t="shared" ref="B92" si="64">IF(B91&gt;1,1,B91)</f>
        <v>0.83925000000000005</v>
      </c>
      <c r="E92" s="2">
        <f t="shared" ref="E92:I92" si="65">IF(E91&gt;1,1,E91)</f>
        <v>0.8992500000000001</v>
      </c>
      <c r="F92" s="2">
        <f t="shared" ref="F92:I92" si="66">IF(F91&gt;1,1,F91)</f>
        <v>0.83925000000000005</v>
      </c>
      <c r="G92" s="2">
        <f t="shared" si="66"/>
        <v>0.864954</v>
      </c>
      <c r="H92" s="2">
        <f t="shared" si="66"/>
        <v>0.90673500000000007</v>
      </c>
      <c r="I92" s="2">
        <f t="shared" si="66"/>
        <v>0.89638200000000001</v>
      </c>
    </row>
    <row r="94" spans="1:9" x14ac:dyDescent="0.25">
      <c r="A94" t="s">
        <v>73</v>
      </c>
      <c r="E94" t="b">
        <f>IF(E$20=1,6%,IF(E$20=2,8%,IF(E$20=3,10%)))</f>
        <v>0</v>
      </c>
      <c r="F94" t="b">
        <f t="shared" ref="F94:I94" si="67">IF(F$20=1,6%,IF(F$20=2,8%,IF(F$20=3,10%)))</f>
        <v>0</v>
      </c>
      <c r="G94" t="b">
        <f t="shared" si="67"/>
        <v>0</v>
      </c>
      <c r="H94" t="b">
        <f t="shared" si="67"/>
        <v>0</v>
      </c>
      <c r="I94" t="b">
        <f t="shared" si="67"/>
        <v>0</v>
      </c>
    </row>
    <row r="95" spans="1:9" x14ac:dyDescent="0.25">
      <c r="A95" t="s">
        <v>43</v>
      </c>
    </row>
    <row r="96" spans="1:9" x14ac:dyDescent="0.25">
      <c r="A96" t="s">
        <v>44</v>
      </c>
      <c r="E96">
        <f>IF(E$15&gt;0,IF(E$16=1,16%,IF(E$16=2,18%,IF(E$16=3,20%,0))),IF(E$16=1,8%,IF(E$16=2,10%,IF(E$16=3,12%,0))))</f>
        <v>0</v>
      </c>
      <c r="F96">
        <f t="shared" ref="F96:I96" si="68">IF(F$15&gt;0,IF(F$16=1,16%,IF(F$16=2,18%,IF(F$16=3,20%,0))),IF(F$16=1,8%,IF(F$16=2,10%,IF(F$16=3,12%,0))))</f>
        <v>0.2</v>
      </c>
      <c r="G96">
        <f t="shared" si="68"/>
        <v>0</v>
      </c>
      <c r="H96">
        <f t="shared" si="68"/>
        <v>0.08</v>
      </c>
      <c r="I96">
        <f t="shared" si="68"/>
        <v>0</v>
      </c>
    </row>
    <row r="97" spans="1:9" x14ac:dyDescent="0.25">
      <c r="A97" t="s">
        <v>18</v>
      </c>
      <c r="B97">
        <f>IF($B$6=1,0.1,IF($B$6=2,0.25,IF($B$6=3,0.5,0)))</f>
        <v>0.5</v>
      </c>
      <c r="E97">
        <f>$B$97</f>
        <v>0.5</v>
      </c>
      <c r="F97">
        <f t="shared" ref="F97:I97" si="69">$B$97</f>
        <v>0.5</v>
      </c>
      <c r="G97">
        <f t="shared" si="69"/>
        <v>0.5</v>
      </c>
      <c r="H97">
        <f t="shared" si="69"/>
        <v>0.5</v>
      </c>
      <c r="I97">
        <f t="shared" si="69"/>
        <v>0.5</v>
      </c>
    </row>
    <row r="98" spans="1:9" x14ac:dyDescent="0.25">
      <c r="A98" t="s">
        <v>19</v>
      </c>
      <c r="B98">
        <f>IF($B$11&gt;0,-0.12,0)</f>
        <v>0</v>
      </c>
      <c r="E98">
        <f>$B$98</f>
        <v>0</v>
      </c>
      <c r="F98">
        <f t="shared" ref="F98:I98" si="70">$B$98</f>
        <v>0</v>
      </c>
      <c r="G98">
        <f t="shared" si="70"/>
        <v>0</v>
      </c>
      <c r="H98">
        <f t="shared" si="70"/>
        <v>0</v>
      </c>
      <c r="I98">
        <f t="shared" si="70"/>
        <v>0</v>
      </c>
    </row>
    <row r="99" spans="1:9" x14ac:dyDescent="0.25">
      <c r="A99" t="s">
        <v>20</v>
      </c>
      <c r="B99">
        <f>IF($B$14=3,0.65,IF($B$14=2,0.6,0.55))</f>
        <v>0.6</v>
      </c>
      <c r="E99">
        <f>$B$99</f>
        <v>0.6</v>
      </c>
      <c r="F99">
        <f t="shared" ref="F99:I99" si="71">$B$99</f>
        <v>0.6</v>
      </c>
      <c r="G99">
        <f t="shared" si="71"/>
        <v>0.6</v>
      </c>
      <c r="H99">
        <f t="shared" si="71"/>
        <v>0.6</v>
      </c>
      <c r="I99">
        <f t="shared" si="71"/>
        <v>0.6</v>
      </c>
    </row>
    <row r="100" spans="1:9" x14ac:dyDescent="0.25">
      <c r="A100" t="s">
        <v>33</v>
      </c>
      <c r="B100">
        <f>2+SUM(B95:B99)</f>
        <v>3.1</v>
      </c>
      <c r="E100">
        <f>2+SUM(E94:E99)</f>
        <v>3.1</v>
      </c>
      <c r="F100">
        <f t="shared" ref="F100:I100" si="72">2+SUM(F94:F99)</f>
        <v>3.3</v>
      </c>
      <c r="G100">
        <f t="shared" si="72"/>
        <v>3.1</v>
      </c>
      <c r="H100">
        <f t="shared" si="72"/>
        <v>3.1799999999999997</v>
      </c>
      <c r="I100">
        <f t="shared" si="72"/>
        <v>3.1</v>
      </c>
    </row>
    <row r="102" spans="1:9" x14ac:dyDescent="0.25">
      <c r="A102" t="s">
        <v>24</v>
      </c>
      <c r="B102" s="3">
        <f>B100*B92+1-B92</f>
        <v>2.7624250000000004</v>
      </c>
      <c r="E102" s="3">
        <f>E100*E92+1-E92</f>
        <v>2.8884250000000007</v>
      </c>
      <c r="F102" s="3">
        <f t="shared" ref="F102:I102" si="73">F100*F92+1-F92</f>
        <v>2.930275</v>
      </c>
      <c r="G102" s="3">
        <f t="shared" si="73"/>
        <v>2.8164034</v>
      </c>
      <c r="H102" s="3">
        <f t="shared" si="73"/>
        <v>2.9766823000000002</v>
      </c>
      <c r="I102" s="3">
        <f t="shared" si="73"/>
        <v>2.8824022</v>
      </c>
    </row>
    <row r="104" spans="1:9" x14ac:dyDescent="0.25">
      <c r="A104" t="s">
        <v>21</v>
      </c>
      <c r="B104">
        <f>IF($B$7=1,0.03,IF($B$7=2,0.08,IF($B$7=3,0.16,0)))</f>
        <v>0.16</v>
      </c>
      <c r="E104">
        <f>$B$104</f>
        <v>0.16</v>
      </c>
      <c r="F104">
        <f t="shared" ref="F104:I104" si="74">$B$104</f>
        <v>0.16</v>
      </c>
      <c r="G104">
        <f t="shared" si="74"/>
        <v>0.16</v>
      </c>
      <c r="H104">
        <f t="shared" si="74"/>
        <v>0.16</v>
      </c>
      <c r="I104">
        <f t="shared" si="74"/>
        <v>0.16</v>
      </c>
    </row>
    <row r="105" spans="1:9" x14ac:dyDescent="0.25">
      <c r="A105" t="s">
        <v>22</v>
      </c>
      <c r="B105">
        <f>IF($B$8=1,0.018,IF($B$8=2,0.036,IF($B$8=3,0.06,0)))</f>
        <v>0.06</v>
      </c>
      <c r="E105">
        <f>$B$105</f>
        <v>0.06</v>
      </c>
      <c r="F105">
        <f t="shared" ref="F105:I105" si="75">$B$105</f>
        <v>0.06</v>
      </c>
      <c r="G105">
        <f t="shared" si="75"/>
        <v>0.06</v>
      </c>
      <c r="H105">
        <f t="shared" si="75"/>
        <v>0.06</v>
      </c>
      <c r="I105">
        <f t="shared" si="75"/>
        <v>0.06</v>
      </c>
    </row>
    <row r="106" spans="1:9" x14ac:dyDescent="0.25">
      <c r="A106" t="s">
        <v>23</v>
      </c>
      <c r="B106">
        <f>IF($B$10=1,0.04,IF($B$10=2,0.1,IF($B$10=3,0.18,0)))</f>
        <v>0</v>
      </c>
      <c r="E106">
        <f>$B$106</f>
        <v>0</v>
      </c>
      <c r="F106">
        <f t="shared" ref="F106:I106" si="76">$B$106</f>
        <v>0</v>
      </c>
      <c r="G106">
        <f t="shared" si="76"/>
        <v>0</v>
      </c>
      <c r="H106">
        <f t="shared" si="76"/>
        <v>0</v>
      </c>
      <c r="I106">
        <f t="shared" si="76"/>
        <v>0</v>
      </c>
    </row>
    <row r="107" spans="1:9" x14ac:dyDescent="0.25">
      <c r="A107" t="s">
        <v>5</v>
      </c>
      <c r="B107">
        <f t="shared" ref="B107" si="77">1+SUM(B104:B106)</f>
        <v>1.22</v>
      </c>
      <c r="E107">
        <f t="shared" ref="E107:I107" si="78">1+SUM(E104:E106)</f>
        <v>1.22</v>
      </c>
      <c r="F107">
        <f t="shared" ref="F107:I107" si="79">1+SUM(F104:F106)</f>
        <v>1.22</v>
      </c>
      <c r="G107">
        <f t="shared" si="79"/>
        <v>1.22</v>
      </c>
      <c r="H107">
        <f t="shared" si="79"/>
        <v>1.22</v>
      </c>
      <c r="I107">
        <f t="shared" si="79"/>
        <v>1.22</v>
      </c>
    </row>
    <row r="108" spans="1:9" s="11" customFormat="1" x14ac:dyDescent="0.25">
      <c r="A108" s="11" t="s">
        <v>60</v>
      </c>
      <c r="E108" s="11">
        <f>E$9/$B$19</f>
        <v>1</v>
      </c>
      <c r="F108" s="11">
        <f t="shared" ref="F108:I108" si="80">F$9/$B$19</f>
        <v>1.0099850224663005</v>
      </c>
      <c r="G108" s="11">
        <f t="shared" si="80"/>
        <v>1</v>
      </c>
      <c r="H108" s="11">
        <f t="shared" si="80"/>
        <v>1</v>
      </c>
      <c r="I108" s="11">
        <f t="shared" si="80"/>
        <v>1</v>
      </c>
    </row>
    <row r="110" spans="1:9" x14ac:dyDescent="0.25">
      <c r="A110" t="s">
        <v>46</v>
      </c>
      <c r="B110" s="3">
        <f>1+$B$17*0.000357</f>
        <v>1.5301450000000001</v>
      </c>
      <c r="E110" s="3">
        <f>1+E$38*0.000357</f>
        <v>1.570486</v>
      </c>
      <c r="F110" s="3">
        <f t="shared" ref="F110:I110" si="81">1+F$38*0.000357</f>
        <v>1.5301450000000001</v>
      </c>
      <c r="G110" s="3">
        <f t="shared" si="81"/>
        <v>1.560133</v>
      </c>
      <c r="H110" s="3">
        <f t="shared" si="81"/>
        <v>1.5590619999999999</v>
      </c>
      <c r="I110" s="3">
        <f t="shared" si="81"/>
        <v>1.575841</v>
      </c>
    </row>
    <row r="111" spans="1:9" x14ac:dyDescent="0.25">
      <c r="B111" s="3"/>
    </row>
    <row r="112" spans="1:9" x14ac:dyDescent="0.25">
      <c r="A112" t="s">
        <v>53</v>
      </c>
      <c r="B112" s="3"/>
      <c r="E112">
        <f>1+E113+E114</f>
        <v>1</v>
      </c>
      <c r="F112">
        <f t="shared" ref="F112:I112" si="82">1+F113+F114</f>
        <v>1</v>
      </c>
      <c r="G112">
        <f t="shared" si="82"/>
        <v>1</v>
      </c>
      <c r="H112">
        <f t="shared" si="82"/>
        <v>1</v>
      </c>
      <c r="I112">
        <f t="shared" si="82"/>
        <v>1</v>
      </c>
    </row>
    <row r="113" spans="1:9" x14ac:dyDescent="0.25">
      <c r="A113" t="s">
        <v>54</v>
      </c>
      <c r="B113" s="3"/>
      <c r="E113" t="b">
        <f>IF(E$14&gt;0,IF(E$13=1,4%,IF(E$13=2,4.5%,IF(E$13=3,5%,0))),IF(E$13=1,3%,IF(E$13=2,3.5%,IF(E$13=3,4%))))</f>
        <v>0</v>
      </c>
      <c r="F113" t="b">
        <f t="shared" ref="F113:I113" si="83">IF(F$14&gt;0,IF(F$13=1,4%,IF(F$13=2,4.5%,IF(F$13=3,5%,0))),IF(F$13=1,3%,IF(F$13=2,3.5%,IF(F$13=3,4%))))</f>
        <v>0</v>
      </c>
      <c r="G113" t="b">
        <f t="shared" si="83"/>
        <v>0</v>
      </c>
      <c r="H113" t="b">
        <f t="shared" si="83"/>
        <v>0</v>
      </c>
      <c r="I113" t="b">
        <f t="shared" si="83"/>
        <v>0</v>
      </c>
    </row>
    <row r="114" spans="1:9" x14ac:dyDescent="0.25">
      <c r="A114" t="s">
        <v>55</v>
      </c>
      <c r="B114" s="3"/>
      <c r="E114" t="b">
        <f>IF(E$13&gt;0,IF(E$14=1,4%,IF(E$14=2,4.5%,IF(E$14=3,5%,0))),IF(E$14=1,3%,IF(E$14=2,3.5%,IF(E$14=3,4%))))</f>
        <v>0</v>
      </c>
      <c r="F114" t="b">
        <f t="shared" ref="F114:I114" si="84">IF(F$13&gt;0,IF(F$14=1,4%,IF(F$14=2,4.5%,IF(F$14=3,5%,0))),IF(F$14=1,3%,IF(F$14=2,3.5%,IF(F$14=3,4%))))</f>
        <v>0</v>
      </c>
      <c r="G114" t="b">
        <f t="shared" si="84"/>
        <v>0</v>
      </c>
      <c r="H114" t="b">
        <f t="shared" si="84"/>
        <v>0</v>
      </c>
      <c r="I114" t="b">
        <f t="shared" si="84"/>
        <v>0</v>
      </c>
    </row>
    <row r="115" spans="1:9" x14ac:dyDescent="0.25">
      <c r="B115" s="3"/>
    </row>
    <row r="116" spans="1:9" x14ac:dyDescent="0.25">
      <c r="A116" t="s">
        <v>48</v>
      </c>
      <c r="B116" s="3"/>
      <c r="E116">
        <f>1+IF(E$11=1,2%,IF(E$11=2,2.5%,IF(E$11=3,3%,0)))</f>
        <v>1.02</v>
      </c>
      <c r="F116">
        <f t="shared" ref="F116:I116" si="85">1+IF(F$11=1,2%,IF(F$11=2,2.5%,IF(F$11=3,3%,0)))</f>
        <v>1</v>
      </c>
      <c r="G116">
        <f t="shared" si="85"/>
        <v>1</v>
      </c>
      <c r="H116">
        <f t="shared" si="85"/>
        <v>1</v>
      </c>
      <c r="I116">
        <f t="shared" si="85"/>
        <v>1.0249999999999999</v>
      </c>
    </row>
    <row r="117" spans="1:9" x14ac:dyDescent="0.25">
      <c r="A117" t="s">
        <v>49</v>
      </c>
      <c r="B117" s="3"/>
      <c r="E117">
        <f>1+IF(E$15=1,2.8%,IF(E$15=2,3.6%,IF(E$15=3,4%,0)))</f>
        <v>1</v>
      </c>
      <c r="F117">
        <f t="shared" ref="F117:I117" si="86">1+IF(F$15=1,2.8%,IF(F$15=2,3.6%,IF(F$15=3,4%,0)))</f>
        <v>1.04</v>
      </c>
      <c r="G117">
        <f t="shared" si="86"/>
        <v>1</v>
      </c>
      <c r="H117">
        <f t="shared" si="86"/>
        <v>1</v>
      </c>
      <c r="I117">
        <f t="shared" si="86"/>
        <v>1</v>
      </c>
    </row>
    <row r="118" spans="1:9" x14ac:dyDescent="0.25">
      <c r="A118" t="s">
        <v>50</v>
      </c>
      <c r="B118" s="3"/>
      <c r="E118">
        <f>1+IF(E$17=1,3%,IF(E$17=2,3.5%,IF(E$17=3,4%,0)))</f>
        <v>1</v>
      </c>
      <c r="F118">
        <f t="shared" ref="F118:I118" si="87">1+IF(F$17=1,3%,IF(F$17=2,3.5%,IF(F$17=3,4%,0)))</f>
        <v>1</v>
      </c>
      <c r="G118">
        <f t="shared" si="87"/>
        <v>1</v>
      </c>
      <c r="H118">
        <f t="shared" si="87"/>
        <v>1</v>
      </c>
      <c r="I118">
        <f t="shared" si="87"/>
        <v>1</v>
      </c>
    </row>
    <row r="119" spans="1:9" x14ac:dyDescent="0.25">
      <c r="A119" t="s">
        <v>47</v>
      </c>
      <c r="E119">
        <v>1</v>
      </c>
      <c r="F119">
        <v>1</v>
      </c>
      <c r="G119">
        <v>1</v>
      </c>
      <c r="H119">
        <v>1</v>
      </c>
      <c r="I119">
        <v>1</v>
      </c>
    </row>
    <row r="120" spans="1:9" s="8" customFormat="1" x14ac:dyDescent="0.25">
      <c r="A120" s="8" t="s">
        <v>64</v>
      </c>
      <c r="E120" s="9">
        <f>E102*E107*E110*E112*E116*E117*E118*E119*E108</f>
        <v>5.6448858869500214</v>
      </c>
      <c r="F120" s="9">
        <f t="shared" ref="F120:I120" si="88">F102*F107*F110*F112*F116*F117*F118*F119*F108</f>
        <v>5.7457810257153712</v>
      </c>
      <c r="G120" s="9">
        <f t="shared" si="88"/>
        <v>5.3606359404956843</v>
      </c>
      <c r="H120" s="9">
        <f t="shared" si="88"/>
        <v>5.6618153572031726</v>
      </c>
      <c r="I120" s="9">
        <f t="shared" si="88"/>
        <v>5.6800305603453749</v>
      </c>
    </row>
    <row r="122" spans="1:9" x14ac:dyDescent="0.25">
      <c r="A122" t="s">
        <v>65</v>
      </c>
      <c r="B122" s="7"/>
    </row>
    <row r="123" spans="1:9" x14ac:dyDescent="0.25">
      <c r="A123" t="s">
        <v>51</v>
      </c>
      <c r="B123" s="6"/>
      <c r="E123">
        <f>IF(E$18=1,1.8%,IF(E$18=2,2.1%,IF(E$18=3,2.5%,0)))</f>
        <v>0</v>
      </c>
      <c r="F123">
        <f t="shared" ref="F123:I123" si="89">IF(F$18=1,1.8%,IF(F$18=2,2.1%,IF(F$18=3,2.5%,0)))</f>
        <v>0</v>
      </c>
      <c r="G123">
        <f t="shared" si="89"/>
        <v>0</v>
      </c>
      <c r="H123">
        <f t="shared" si="89"/>
        <v>0</v>
      </c>
      <c r="I123">
        <f t="shared" si="89"/>
        <v>0</v>
      </c>
    </row>
    <row r="124" spans="1:9" x14ac:dyDescent="0.25">
      <c r="A124" t="s">
        <v>52</v>
      </c>
      <c r="B124" s="6"/>
      <c r="E124">
        <f>IF(E$19=1,3%,IF(E$19=2,4%,IF(E$19=3,5%,0)))</f>
        <v>0</v>
      </c>
      <c r="F124">
        <f t="shared" ref="F124:I124" si="90">IF(F$19=1,3%,IF(F$19=2,4%,IF(F$19=3,5%,0)))</f>
        <v>0</v>
      </c>
      <c r="G124">
        <f t="shared" si="90"/>
        <v>0</v>
      </c>
      <c r="H124">
        <f t="shared" si="90"/>
        <v>0.03</v>
      </c>
      <c r="I124">
        <f t="shared" si="90"/>
        <v>0.03</v>
      </c>
    </row>
    <row r="125" spans="1:9" x14ac:dyDescent="0.25">
      <c r="A125" t="s">
        <v>45</v>
      </c>
      <c r="B125" s="6"/>
    </row>
    <row r="126" spans="1:9" x14ac:dyDescent="0.25">
      <c r="A126" t="s">
        <v>13</v>
      </c>
      <c r="B126">
        <f>$B$16*0.000357</f>
        <v>8.9249999999999996E-2</v>
      </c>
      <c r="E126">
        <f>E$37*0.000357</f>
        <v>8.9249999999999996E-2</v>
      </c>
      <c r="F126">
        <f t="shared" ref="F126:I126" si="91">F$37*0.000357</f>
        <v>8.9249999999999996E-2</v>
      </c>
      <c r="G126">
        <f t="shared" si="91"/>
        <v>0.114954</v>
      </c>
      <c r="H126">
        <f t="shared" si="91"/>
        <v>0.12673500000000001</v>
      </c>
      <c r="I126">
        <f t="shared" si="91"/>
        <v>0.116382</v>
      </c>
    </row>
    <row r="127" spans="1:9" x14ac:dyDescent="0.25">
      <c r="A127" t="s">
        <v>14</v>
      </c>
      <c r="B127">
        <f>$B$8*0.05</f>
        <v>0.15000000000000002</v>
      </c>
      <c r="E127">
        <f>$B$127</f>
        <v>0.15000000000000002</v>
      </c>
      <c r="F127">
        <f t="shared" ref="F127:I127" si="92">$B$127</f>
        <v>0.15000000000000002</v>
      </c>
      <c r="G127">
        <f t="shared" si="92"/>
        <v>0.15000000000000002</v>
      </c>
      <c r="H127">
        <f t="shared" si="92"/>
        <v>0.15000000000000002</v>
      </c>
      <c r="I127">
        <f t="shared" si="92"/>
        <v>0.15000000000000002</v>
      </c>
    </row>
    <row r="128" spans="1:9" x14ac:dyDescent="0.25">
      <c r="A128" t="s">
        <v>15</v>
      </c>
      <c r="B128">
        <f>IF($B$11=1,0.04,IF($B$11=2,0.1,IF($B$11=3,0.2,0)))</f>
        <v>0</v>
      </c>
      <c r="E128">
        <f>$B$128</f>
        <v>0</v>
      </c>
      <c r="F128">
        <f t="shared" ref="F128:I128" si="93">$B$128</f>
        <v>0</v>
      </c>
      <c r="G128">
        <f t="shared" si="93"/>
        <v>0</v>
      </c>
      <c r="H128">
        <f t="shared" si="93"/>
        <v>0</v>
      </c>
      <c r="I128">
        <f t="shared" si="93"/>
        <v>0</v>
      </c>
    </row>
    <row r="129" spans="1:9" x14ac:dyDescent="0.25">
      <c r="A129" t="s">
        <v>16</v>
      </c>
      <c r="B129">
        <f>IF($B$12&gt;0,(15+$B$12*5)/100,0)</f>
        <v>0.2</v>
      </c>
      <c r="E129">
        <f>$B$129</f>
        <v>0.2</v>
      </c>
      <c r="F129">
        <f t="shared" ref="F129:I129" si="94">$B$129</f>
        <v>0.2</v>
      </c>
      <c r="G129">
        <f t="shared" si="94"/>
        <v>0.2</v>
      </c>
      <c r="H129">
        <f t="shared" si="94"/>
        <v>0.2</v>
      </c>
      <c r="I129">
        <f t="shared" si="94"/>
        <v>0.2</v>
      </c>
    </row>
    <row r="130" spans="1:9" x14ac:dyDescent="0.25">
      <c r="A130" t="s">
        <v>59</v>
      </c>
      <c r="B130">
        <f>IF($B$14=3,0.42,IF($B$14=2,0.4,0.38))</f>
        <v>0.4</v>
      </c>
      <c r="E130">
        <f>$B$130</f>
        <v>0.4</v>
      </c>
      <c r="F130">
        <f t="shared" ref="F130:I130" si="95">$B$130</f>
        <v>0.4</v>
      </c>
      <c r="G130">
        <f t="shared" si="95"/>
        <v>0.4</v>
      </c>
      <c r="H130">
        <f t="shared" si="95"/>
        <v>0.4</v>
      </c>
      <c r="I130">
        <f t="shared" si="95"/>
        <v>0.4</v>
      </c>
    </row>
    <row r="131" spans="1:9" x14ac:dyDescent="0.25">
      <c r="A131" t="s">
        <v>17</v>
      </c>
      <c r="B131" s="2">
        <f t="shared" ref="B131" si="96">SUM(B121:B130)</f>
        <v>0.83925000000000005</v>
      </c>
      <c r="E131" s="2">
        <f t="shared" ref="E131:I131" si="97">SUM(E121:E130)</f>
        <v>0.83925000000000005</v>
      </c>
      <c r="F131" s="2">
        <f t="shared" ref="F131:I131" si="98">SUM(F121:F130)</f>
        <v>0.83925000000000005</v>
      </c>
      <c r="G131" s="2">
        <f t="shared" si="98"/>
        <v>0.864954</v>
      </c>
      <c r="H131" s="2">
        <f t="shared" si="98"/>
        <v>0.90673500000000007</v>
      </c>
      <c r="I131" s="2">
        <f t="shared" si="98"/>
        <v>0.89638200000000001</v>
      </c>
    </row>
    <row r="132" spans="1:9" x14ac:dyDescent="0.25">
      <c r="A132" t="s">
        <v>32</v>
      </c>
      <c r="B132" s="2">
        <f t="shared" ref="B132" si="99">IF(B131&gt;1,1,B131)</f>
        <v>0.83925000000000005</v>
      </c>
      <c r="E132" s="2">
        <f t="shared" ref="E132:I132" si="100">IF(E131&gt;1,1,E131)</f>
        <v>0.83925000000000005</v>
      </c>
      <c r="F132" s="2">
        <f t="shared" ref="F132:I132" si="101">IF(F131&gt;1,1,F131)</f>
        <v>0.83925000000000005</v>
      </c>
      <c r="G132" s="2">
        <f t="shared" si="101"/>
        <v>0.864954</v>
      </c>
      <c r="H132" s="2">
        <f t="shared" si="101"/>
        <v>0.90673500000000007</v>
      </c>
      <c r="I132" s="2">
        <f t="shared" si="101"/>
        <v>0.89638200000000001</v>
      </c>
    </row>
    <row r="134" spans="1:9" x14ac:dyDescent="0.25">
      <c r="A134" t="s">
        <v>73</v>
      </c>
      <c r="E134" t="b">
        <f>IF(E$20=1,6%,IF(E$20=2,8%,IF(E$20=3,10%)))</f>
        <v>0</v>
      </c>
      <c r="F134" t="b">
        <f t="shared" ref="F134:I134" si="102">IF(F$20=1,6%,IF(F$20=2,8%,IF(F$20=3,10%)))</f>
        <v>0</v>
      </c>
      <c r="G134" t="b">
        <f t="shared" si="102"/>
        <v>0</v>
      </c>
      <c r="H134" t="b">
        <f t="shared" si="102"/>
        <v>0</v>
      </c>
      <c r="I134" t="b">
        <f t="shared" si="102"/>
        <v>0</v>
      </c>
    </row>
    <row r="135" spans="1:9" x14ac:dyDescent="0.25">
      <c r="A135" t="s">
        <v>43</v>
      </c>
      <c r="E135">
        <f>IF(E$12=1,8%,IF(E$12=2,10%,IF(E$12=3,12%,0)))</f>
        <v>0.1</v>
      </c>
      <c r="F135">
        <f t="shared" ref="F135:I135" si="103">IF(F$12=1,8%,IF(F$12=2,10%,IF(F$12=3,12%,0)))</f>
        <v>0</v>
      </c>
      <c r="G135">
        <f t="shared" si="103"/>
        <v>0</v>
      </c>
      <c r="H135">
        <f t="shared" si="103"/>
        <v>0</v>
      </c>
      <c r="I135">
        <f t="shared" si="103"/>
        <v>0</v>
      </c>
    </row>
    <row r="136" spans="1:9" x14ac:dyDescent="0.25">
      <c r="A136" t="s">
        <v>44</v>
      </c>
      <c r="E136">
        <f>IF(E$15&gt;0,IF(E$16=1,16%,IF(E$16=2,18%,IF(E$16=3,20%,0))),IF(E$16=1,8%,IF(E$16=2,10%,IF(E$16=3,12%,0))))</f>
        <v>0</v>
      </c>
      <c r="F136">
        <f t="shared" ref="F136:I136" si="104">IF(F$15&gt;0,IF(F$16=1,16%,IF(F$16=2,18%,IF(F$16=3,20%,0))),IF(F$16=1,8%,IF(F$16=2,10%,IF(F$16=3,12%,0))))</f>
        <v>0.2</v>
      </c>
      <c r="G136">
        <f t="shared" si="104"/>
        <v>0</v>
      </c>
      <c r="H136">
        <f t="shared" si="104"/>
        <v>0.08</v>
      </c>
      <c r="I136">
        <f t="shared" si="104"/>
        <v>0</v>
      </c>
    </row>
    <row r="137" spans="1:9" x14ac:dyDescent="0.25">
      <c r="A137" t="s">
        <v>18</v>
      </c>
      <c r="B137">
        <f>IF($B$6=1,0.1,IF($B$6=2,0.25,IF($B$6=3,0.5,0)))</f>
        <v>0.5</v>
      </c>
      <c r="E137">
        <f>$B$137</f>
        <v>0.5</v>
      </c>
      <c r="F137">
        <f t="shared" ref="F137:I137" si="105">$B$137</f>
        <v>0.5</v>
      </c>
      <c r="G137">
        <f t="shared" si="105"/>
        <v>0.5</v>
      </c>
      <c r="H137">
        <f t="shared" si="105"/>
        <v>0.5</v>
      </c>
      <c r="I137">
        <f t="shared" si="105"/>
        <v>0.5</v>
      </c>
    </row>
    <row r="138" spans="1:9" x14ac:dyDescent="0.25">
      <c r="A138" t="s">
        <v>19</v>
      </c>
      <c r="B138">
        <f>IF($B$11&gt;0,-0.12,0)</f>
        <v>0</v>
      </c>
      <c r="E138">
        <f>$B$138</f>
        <v>0</v>
      </c>
      <c r="F138">
        <f t="shared" ref="F138:I138" si="106">$B$138</f>
        <v>0</v>
      </c>
      <c r="G138">
        <f t="shared" si="106"/>
        <v>0</v>
      </c>
      <c r="H138">
        <f t="shared" si="106"/>
        <v>0</v>
      </c>
      <c r="I138">
        <f t="shared" si="106"/>
        <v>0</v>
      </c>
    </row>
    <row r="139" spans="1:9" x14ac:dyDescent="0.25">
      <c r="A139" t="s">
        <v>20</v>
      </c>
      <c r="B139">
        <f>IF($B$14=3,0.65,IF($B$14=2,0.6,0.55))</f>
        <v>0.6</v>
      </c>
      <c r="E139">
        <f>$B$139</f>
        <v>0.6</v>
      </c>
      <c r="F139">
        <f t="shared" ref="F139:I139" si="107">$B$139</f>
        <v>0.6</v>
      </c>
      <c r="G139">
        <f t="shared" si="107"/>
        <v>0.6</v>
      </c>
      <c r="H139">
        <f t="shared" si="107"/>
        <v>0.6</v>
      </c>
      <c r="I139">
        <f t="shared" si="107"/>
        <v>0.6</v>
      </c>
    </row>
    <row r="140" spans="1:9" x14ac:dyDescent="0.25">
      <c r="A140" t="s">
        <v>33</v>
      </c>
      <c r="B140">
        <f>2+SUM(B135:B139)</f>
        <v>3.1</v>
      </c>
      <c r="E140">
        <f>2+SUM(E134:E139)</f>
        <v>3.2</v>
      </c>
      <c r="F140">
        <f t="shared" ref="F140:I140" si="108">2+SUM(F134:F139)</f>
        <v>3.3</v>
      </c>
      <c r="G140">
        <f t="shared" si="108"/>
        <v>3.1</v>
      </c>
      <c r="H140">
        <f t="shared" si="108"/>
        <v>3.1799999999999997</v>
      </c>
      <c r="I140">
        <f t="shared" si="108"/>
        <v>3.1</v>
      </c>
    </row>
    <row r="142" spans="1:9" x14ac:dyDescent="0.25">
      <c r="A142" t="s">
        <v>24</v>
      </c>
      <c r="B142" s="3">
        <f>B140*B132+1-B132</f>
        <v>2.7624250000000004</v>
      </c>
      <c r="E142" s="3">
        <f>E140*E132+1-E132</f>
        <v>2.8463500000000002</v>
      </c>
      <c r="F142" s="3">
        <f t="shared" ref="F142:I142" si="109">F140*F132+1-F132</f>
        <v>2.930275</v>
      </c>
      <c r="G142" s="3">
        <f t="shared" si="109"/>
        <v>2.8164034</v>
      </c>
      <c r="H142" s="3">
        <f t="shared" si="109"/>
        <v>2.9766823000000002</v>
      </c>
      <c r="I142" s="3">
        <f t="shared" si="109"/>
        <v>2.8824022</v>
      </c>
    </row>
    <row r="144" spans="1:9" x14ac:dyDescent="0.25">
      <c r="A144" t="s">
        <v>21</v>
      </c>
      <c r="B144">
        <f>IF($B$7=1,0.03,IF($B$7=2,0.08,IF($B$7=3,0.16,0)))</f>
        <v>0.16</v>
      </c>
      <c r="E144">
        <f>$B$144</f>
        <v>0.16</v>
      </c>
      <c r="F144">
        <f t="shared" ref="F144:I144" si="110">$B$144</f>
        <v>0.16</v>
      </c>
      <c r="G144">
        <f t="shared" si="110"/>
        <v>0.16</v>
      </c>
      <c r="H144">
        <f t="shared" si="110"/>
        <v>0.16</v>
      </c>
      <c r="I144">
        <f t="shared" si="110"/>
        <v>0.16</v>
      </c>
    </row>
    <row r="145" spans="1:9" x14ac:dyDescent="0.25">
      <c r="A145" t="s">
        <v>22</v>
      </c>
      <c r="B145">
        <f>IF($B$8=1,0.018,IF($B$8=2,0.036,IF($B$8=3,0.06,0)))</f>
        <v>0.06</v>
      </c>
      <c r="E145">
        <f>$B$145</f>
        <v>0.06</v>
      </c>
      <c r="F145">
        <f t="shared" ref="F145:I145" si="111">$B$145</f>
        <v>0.06</v>
      </c>
      <c r="G145">
        <f t="shared" si="111"/>
        <v>0.06</v>
      </c>
      <c r="H145">
        <f t="shared" si="111"/>
        <v>0.06</v>
      </c>
      <c r="I145">
        <f t="shared" si="111"/>
        <v>0.06</v>
      </c>
    </row>
    <row r="146" spans="1:9" x14ac:dyDescent="0.25">
      <c r="A146" t="s">
        <v>23</v>
      </c>
      <c r="B146">
        <f>IF($B$10=1,0.04,IF($B$10=2,0.1,IF($B$10=3,0.18,0)))</f>
        <v>0</v>
      </c>
      <c r="E146">
        <f>$B$146</f>
        <v>0</v>
      </c>
      <c r="F146">
        <f t="shared" ref="F146:I146" si="112">$B$146</f>
        <v>0</v>
      </c>
      <c r="G146">
        <f t="shared" si="112"/>
        <v>0</v>
      </c>
      <c r="H146">
        <f t="shared" si="112"/>
        <v>0</v>
      </c>
      <c r="I146">
        <f t="shared" si="112"/>
        <v>0</v>
      </c>
    </row>
    <row r="147" spans="1:9" x14ac:dyDescent="0.25">
      <c r="A147" t="s">
        <v>5</v>
      </c>
      <c r="B147">
        <f t="shared" ref="B147" si="113">1+SUM(B144:B146)</f>
        <v>1.22</v>
      </c>
      <c r="E147">
        <f t="shared" ref="E147:I147" si="114">1+SUM(E144:E146)</f>
        <v>1.22</v>
      </c>
      <c r="F147">
        <f t="shared" ref="F147:I147" si="115">1+SUM(F144:F146)</f>
        <v>1.22</v>
      </c>
      <c r="G147">
        <f t="shared" si="115"/>
        <v>1.22</v>
      </c>
      <c r="H147">
        <f t="shared" si="115"/>
        <v>1.22</v>
      </c>
      <c r="I147">
        <f t="shared" si="115"/>
        <v>1.22</v>
      </c>
    </row>
    <row r="148" spans="1:9" s="11" customFormat="1" x14ac:dyDescent="0.25">
      <c r="A148" s="11" t="s">
        <v>60</v>
      </c>
      <c r="E148" s="11">
        <f>E$9/$B$19</f>
        <v>1</v>
      </c>
      <c r="F148" s="11">
        <f t="shared" ref="F148:I148" si="116">F$9/$B$19</f>
        <v>1.0099850224663005</v>
      </c>
      <c r="G148" s="11">
        <f t="shared" si="116"/>
        <v>1</v>
      </c>
      <c r="H148" s="11">
        <f t="shared" si="116"/>
        <v>1</v>
      </c>
      <c r="I148" s="11">
        <f t="shared" si="116"/>
        <v>1</v>
      </c>
    </row>
    <row r="150" spans="1:9" x14ac:dyDescent="0.25">
      <c r="A150" t="s">
        <v>46</v>
      </c>
      <c r="B150" s="3">
        <f>1+$B$17*0.000357</f>
        <v>1.5301450000000001</v>
      </c>
      <c r="E150" s="3">
        <f>1+E$38*0.000357</f>
        <v>1.570486</v>
      </c>
      <c r="F150" s="3">
        <f t="shared" ref="F150:I150" si="117">1+F$38*0.000357</f>
        <v>1.5301450000000001</v>
      </c>
      <c r="G150" s="3">
        <f t="shared" si="117"/>
        <v>1.560133</v>
      </c>
      <c r="H150" s="3">
        <f t="shared" si="117"/>
        <v>1.5590619999999999</v>
      </c>
      <c r="I150" s="3">
        <f t="shared" si="117"/>
        <v>1.575841</v>
      </c>
    </row>
    <row r="151" spans="1:9" x14ac:dyDescent="0.25">
      <c r="B151" s="3"/>
    </row>
    <row r="152" spans="1:9" x14ac:dyDescent="0.25">
      <c r="A152" t="s">
        <v>53</v>
      </c>
      <c r="B152" s="3"/>
      <c r="E152">
        <f>1+E153+E154</f>
        <v>1</v>
      </c>
      <c r="F152">
        <f t="shared" ref="F152:I152" si="118">1+F153+F154</f>
        <v>1</v>
      </c>
      <c r="G152">
        <f t="shared" si="118"/>
        <v>1</v>
      </c>
      <c r="H152">
        <f t="shared" si="118"/>
        <v>1</v>
      </c>
      <c r="I152">
        <f t="shared" si="118"/>
        <v>1</v>
      </c>
    </row>
    <row r="153" spans="1:9" x14ac:dyDescent="0.25">
      <c r="A153" t="s">
        <v>54</v>
      </c>
      <c r="B153" s="3"/>
      <c r="E153" t="b">
        <f>IF(E$14&gt;0,IF(E$13=1,4%,IF(E$13=2,4.5%,IF(E$13=3,5%,0))),IF(E$13=1,3%,IF(E$13=2,3.5%,IF(E$13=3,4%))))</f>
        <v>0</v>
      </c>
      <c r="F153" t="b">
        <f t="shared" ref="F153:I153" si="119">IF(F$14&gt;0,IF(F$13=1,4%,IF(F$13=2,4.5%,IF(F$13=3,5%,0))),IF(F$13=1,3%,IF(F$13=2,3.5%,IF(F$13=3,4%))))</f>
        <v>0</v>
      </c>
      <c r="G153" t="b">
        <f t="shared" si="119"/>
        <v>0</v>
      </c>
      <c r="H153" t="b">
        <f t="shared" si="119"/>
        <v>0</v>
      </c>
      <c r="I153" t="b">
        <f t="shared" si="119"/>
        <v>0</v>
      </c>
    </row>
    <row r="154" spans="1:9" x14ac:dyDescent="0.25">
      <c r="A154" t="s">
        <v>55</v>
      </c>
      <c r="B154" s="3"/>
      <c r="E154" t="b">
        <f>IF(E$13&gt;0,IF(E$14=1,4%,IF(E$14=2,4.5%,IF(E$14=3,5%,0))),IF(E$14=1,3%,IF(E$14=2,3.5%,IF(E$14=3,4%))))</f>
        <v>0</v>
      </c>
      <c r="F154" t="b">
        <f t="shared" ref="F154:I154" si="120">IF(F$13&gt;0,IF(F$14=1,4%,IF(F$14=2,4.5%,IF(F$14=3,5%,0))),IF(F$14=1,3%,IF(F$14=2,3.5%,IF(F$14=3,4%))))</f>
        <v>0</v>
      </c>
      <c r="G154" t="b">
        <f t="shared" si="120"/>
        <v>0</v>
      </c>
      <c r="H154" t="b">
        <f t="shared" si="120"/>
        <v>0</v>
      </c>
      <c r="I154" t="b">
        <f t="shared" si="120"/>
        <v>0</v>
      </c>
    </row>
    <row r="155" spans="1:9" x14ac:dyDescent="0.25">
      <c r="B155" s="3"/>
    </row>
    <row r="156" spans="1:9" x14ac:dyDescent="0.25">
      <c r="A156" t="s">
        <v>48</v>
      </c>
      <c r="B156" s="3"/>
      <c r="E156">
        <f>1+IF(E$11=1,2%,IF(E$11=2,2.5%,IF(E$11=3,3%,0)))</f>
        <v>1.02</v>
      </c>
      <c r="F156">
        <f t="shared" ref="F156:I156" si="121">1+IF(F$11=1,2%,IF(F$11=2,2.5%,IF(F$11=3,3%,0)))</f>
        <v>1</v>
      </c>
      <c r="G156">
        <f t="shared" si="121"/>
        <v>1</v>
      </c>
      <c r="H156">
        <f t="shared" si="121"/>
        <v>1</v>
      </c>
      <c r="I156">
        <f t="shared" si="121"/>
        <v>1.0249999999999999</v>
      </c>
    </row>
    <row r="157" spans="1:9" x14ac:dyDescent="0.25">
      <c r="A157" t="s">
        <v>49</v>
      </c>
      <c r="B157" s="3"/>
      <c r="E157">
        <f>1+IF(E$15=1,2.8%,IF(E$15=2,3.6%,IF(E$15=3,4%,0)))</f>
        <v>1</v>
      </c>
      <c r="F157">
        <f t="shared" ref="F157:I157" si="122">1+IF(F$15=1,2.8%,IF(F$15=2,3.6%,IF(F$15=3,4%,0)))</f>
        <v>1.04</v>
      </c>
      <c r="G157">
        <f t="shared" si="122"/>
        <v>1</v>
      </c>
      <c r="H157">
        <f t="shared" si="122"/>
        <v>1</v>
      </c>
      <c r="I157">
        <f t="shared" si="122"/>
        <v>1</v>
      </c>
    </row>
    <row r="158" spans="1:9" x14ac:dyDescent="0.25">
      <c r="A158" t="s">
        <v>50</v>
      </c>
      <c r="B158" s="3"/>
      <c r="E158">
        <f>1+IF(E$17=1,3%,IF(E$17=2,3.5%,IF(E$17=3,4%,0)))</f>
        <v>1</v>
      </c>
      <c r="F158">
        <f t="shared" ref="F158:I158" si="123">1+IF(F$17=1,3%,IF(F$17=2,3.5%,IF(F$17=3,4%,0)))</f>
        <v>1</v>
      </c>
      <c r="G158">
        <f t="shared" si="123"/>
        <v>1</v>
      </c>
      <c r="H158">
        <f t="shared" si="123"/>
        <v>1</v>
      </c>
      <c r="I158">
        <f t="shared" si="123"/>
        <v>1</v>
      </c>
    </row>
    <row r="159" spans="1:9" x14ac:dyDescent="0.25">
      <c r="A159" t="s">
        <v>47</v>
      </c>
      <c r="E159">
        <v>1</v>
      </c>
      <c r="F159">
        <v>1</v>
      </c>
      <c r="G159">
        <v>1</v>
      </c>
      <c r="H159">
        <v>1</v>
      </c>
      <c r="I159">
        <v>1</v>
      </c>
    </row>
    <row r="160" spans="1:9" s="8" customFormat="1" x14ac:dyDescent="0.25">
      <c r="A160" s="8" t="s">
        <v>66</v>
      </c>
      <c r="E160" s="9">
        <f>E142*E147*E150*E152*E156*E157*E158*E159*E148</f>
        <v>5.5626581767988403</v>
      </c>
      <c r="F160" s="9">
        <f t="shared" ref="F160:I160" si="124">F142*F147*F150*F152*F156*F157*F158*F159*F148</f>
        <v>5.7457810257153712</v>
      </c>
      <c r="G160" s="9">
        <f t="shared" si="124"/>
        <v>5.3606359404956843</v>
      </c>
      <c r="H160" s="9">
        <f t="shared" si="124"/>
        <v>5.6618153572031726</v>
      </c>
      <c r="I160" s="9">
        <f t="shared" si="124"/>
        <v>5.6800305603453749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팔찌비교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sz</cp:lastModifiedBy>
  <dcterms:created xsi:type="dcterms:W3CDTF">2022-06-04T07:32:37Z</dcterms:created>
  <dcterms:modified xsi:type="dcterms:W3CDTF">2022-06-07T09:55:56Z</dcterms:modified>
</cp:coreProperties>
</file>