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5160" windowHeight="2352"/>
  </bookViews>
  <sheets>
    <sheet name="어센틱포스" sheetId="1" r:id="rId1"/>
    <sheet name="아케인포스" sheetId="2" r:id="rId2"/>
  </sheets>
  <calcPr calcId="145621"/>
</workbook>
</file>

<file path=xl/calcChain.xml><?xml version="1.0" encoding="utf-8"?>
<calcChain xmlns="http://schemas.openxmlformats.org/spreadsheetml/2006/main">
  <c r="E6" i="1" l="1"/>
  <c r="D7" i="1"/>
  <c r="C9" i="1"/>
  <c r="C10" i="1"/>
  <c r="C11" i="1"/>
  <c r="C7" i="2" l="1"/>
  <c r="D7" i="2"/>
  <c r="E7" i="2"/>
  <c r="F7" i="2"/>
  <c r="G7" i="2"/>
  <c r="B7" i="2"/>
  <c r="B10" i="1" l="1"/>
  <c r="B11" i="1"/>
  <c r="B12" i="1"/>
  <c r="B13" i="1"/>
  <c r="B14" i="1"/>
  <c r="B15" i="1"/>
  <c r="B9" i="1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C14" i="2"/>
  <c r="D14" i="2"/>
  <c r="E14" i="2"/>
  <c r="B10" i="2"/>
  <c r="B11" i="2"/>
  <c r="B12" i="2"/>
  <c r="B13" i="2"/>
  <c r="B14" i="2"/>
  <c r="B9" i="2"/>
  <c r="H6" i="2"/>
  <c r="I4" i="2" s="1"/>
  <c r="I3" i="2" l="1"/>
  <c r="B2" i="2"/>
  <c r="E18" i="2" l="1"/>
  <c r="E22" i="2"/>
  <c r="E15" i="2"/>
  <c r="E19" i="2"/>
  <c r="E23" i="2"/>
  <c r="E16" i="2"/>
  <c r="E20" i="2"/>
  <c r="E17" i="2"/>
  <c r="E21" i="2"/>
  <c r="G15" i="2"/>
  <c r="G19" i="2"/>
  <c r="G23" i="2"/>
  <c r="G18" i="2"/>
  <c r="G24" i="2"/>
  <c r="G16" i="2"/>
  <c r="G22" i="2"/>
  <c r="G13" i="2"/>
  <c r="G14" i="2"/>
  <c r="G20" i="2"/>
  <c r="G17" i="2"/>
  <c r="G21" i="2"/>
  <c r="F17" i="2"/>
  <c r="F21" i="2"/>
  <c r="F24" i="2"/>
  <c r="F16" i="2"/>
  <c r="F20" i="2"/>
  <c r="F13" i="2"/>
  <c r="F15" i="2"/>
  <c r="F19" i="2"/>
  <c r="F14" i="2"/>
  <c r="F18" i="2"/>
  <c r="F22" i="2"/>
  <c r="F23" i="2"/>
  <c r="E24" i="2"/>
  <c r="E25" i="2"/>
  <c r="D15" i="2"/>
  <c r="D18" i="2"/>
  <c r="D23" i="2"/>
  <c r="D16" i="2"/>
  <c r="D19" i="2"/>
  <c r="D21" i="2"/>
  <c r="D24" i="2"/>
  <c r="D17" i="2"/>
  <c r="D20" i="2"/>
  <c r="D22" i="2"/>
  <c r="C18" i="2"/>
  <c r="C22" i="2"/>
  <c r="C26" i="2"/>
  <c r="C17" i="2"/>
  <c r="C15" i="2"/>
  <c r="C19" i="2"/>
  <c r="C23" i="2"/>
  <c r="C16" i="2"/>
  <c r="C20" i="2"/>
  <c r="C24" i="2"/>
  <c r="C27" i="2"/>
  <c r="C21" i="2"/>
  <c r="C25" i="2"/>
  <c r="B15" i="2"/>
  <c r="B19" i="2"/>
  <c r="B23" i="2"/>
  <c r="B18" i="2"/>
  <c r="B22" i="2"/>
  <c r="B26" i="2"/>
  <c r="B16" i="2"/>
  <c r="B20" i="2"/>
  <c r="B24" i="2"/>
  <c r="B17" i="2"/>
  <c r="B21" i="2"/>
  <c r="B25" i="2"/>
  <c r="B27" i="2"/>
  <c r="G25" i="2"/>
  <c r="F26" i="2"/>
  <c r="E27" i="2"/>
  <c r="D25" i="2"/>
  <c r="G26" i="2"/>
  <c r="F27" i="2"/>
  <c r="D26" i="2"/>
  <c r="G27" i="2"/>
  <c r="F25" i="2"/>
  <c r="E26" i="2"/>
  <c r="D27" i="2"/>
  <c r="F3" i="1"/>
  <c r="B2" i="1"/>
  <c r="D9" i="1" l="1"/>
  <c r="D11" i="1"/>
  <c r="D13" i="1"/>
  <c r="D15" i="1"/>
  <c r="D17" i="1"/>
  <c r="D10" i="1"/>
  <c r="D12" i="1"/>
  <c r="D14" i="1"/>
  <c r="D16" i="1"/>
  <c r="D18" i="1"/>
  <c r="H11" i="2"/>
  <c r="F4" i="1"/>
  <c r="J5" i="1"/>
  <c r="J6" i="1"/>
  <c r="J7" i="1"/>
  <c r="J8" i="1"/>
  <c r="C7" i="1" s="1"/>
  <c r="C15" i="1" s="1"/>
  <c r="J9" i="1"/>
  <c r="J10" i="1"/>
  <c r="B17" i="1" s="1"/>
  <c r="J11" i="1"/>
  <c r="B7" i="1" s="1"/>
  <c r="J12" i="1"/>
  <c r="J4" i="1"/>
  <c r="C12" i="1" l="1"/>
  <c r="C14" i="1"/>
  <c r="C13" i="1"/>
  <c r="C18" i="1"/>
  <c r="C17" i="1"/>
  <c r="C16" i="1"/>
  <c r="B16" i="1"/>
  <c r="B18" i="1"/>
  <c r="E11" i="1" l="1"/>
</calcChain>
</file>

<file path=xl/sharedStrings.xml><?xml version="1.0" encoding="utf-8"?>
<sst xmlns="http://schemas.openxmlformats.org/spreadsheetml/2006/main" count="61" uniqueCount="42">
  <si>
    <t>세르니움</t>
    <phoneticPr fontId="1" type="noConversion"/>
  </si>
  <si>
    <t>아르크스</t>
    <phoneticPr fontId="1" type="noConversion"/>
  </si>
  <si>
    <t>하루 획득량</t>
    <phoneticPr fontId="1" type="noConversion"/>
  </si>
  <si>
    <t>현재 레벨</t>
    <phoneticPr fontId="1" type="noConversion"/>
  </si>
  <si>
    <t>현재 성장치</t>
    <phoneticPr fontId="1" type="noConversion"/>
  </si>
  <si>
    <t>어센틱포스</t>
    <phoneticPr fontId="1" type="noConversion"/>
  </si>
  <si>
    <t>레벨</t>
    <phoneticPr fontId="1" type="noConversion"/>
  </si>
  <si>
    <t>성장치</t>
    <phoneticPr fontId="1" type="noConversion"/>
  </si>
  <si>
    <t>누적성장치</t>
    <phoneticPr fontId="1" type="noConversion"/>
  </si>
  <si>
    <t>max</t>
    <phoneticPr fontId="1" type="noConversion"/>
  </si>
  <si>
    <t>오늘 날짜</t>
    <phoneticPr fontId="1" type="noConversion"/>
  </si>
  <si>
    <t>현재 누적 성장치</t>
    <phoneticPr fontId="1" type="noConversion"/>
  </si>
  <si>
    <t>어센틱포스 격차</t>
    <phoneticPr fontId="1" type="noConversion"/>
  </si>
  <si>
    <t>주는 피해비율</t>
    <phoneticPr fontId="1" type="noConversion"/>
  </si>
  <si>
    <t>받는 피해비율</t>
    <phoneticPr fontId="1" type="noConversion"/>
  </si>
  <si>
    <t>필드 포스</t>
    <phoneticPr fontId="1" type="noConversion"/>
  </si>
  <si>
    <t>주는 피해</t>
    <phoneticPr fontId="1" type="noConversion"/>
  </si>
  <si>
    <t>받는 피해</t>
    <phoneticPr fontId="1" type="noConversion"/>
  </si>
  <si>
    <t>심볼 종류</t>
    <phoneticPr fontId="1" type="noConversion"/>
  </si>
  <si>
    <t>아케인포스</t>
    <phoneticPr fontId="1" type="noConversion"/>
  </si>
  <si>
    <t>여로</t>
    <phoneticPr fontId="1" type="noConversion"/>
  </si>
  <si>
    <t>츄츄</t>
    <phoneticPr fontId="1" type="noConversion"/>
  </si>
  <si>
    <t>레헬른</t>
    <phoneticPr fontId="1" type="noConversion"/>
  </si>
  <si>
    <t>아르카나</t>
    <phoneticPr fontId="1" type="noConversion"/>
  </si>
  <si>
    <t>모라스</t>
    <phoneticPr fontId="1" type="noConversion"/>
  </si>
  <si>
    <t>에스페라</t>
    <phoneticPr fontId="1" type="noConversion"/>
  </si>
  <si>
    <t>아케인포스 비율</t>
    <phoneticPr fontId="1" type="noConversion"/>
  </si>
  <si>
    <t>max</t>
    <phoneticPr fontId="1" type="noConversion"/>
  </si>
  <si>
    <t>레벨</t>
    <phoneticPr fontId="1" type="noConversion"/>
  </si>
  <si>
    <t>달성일</t>
    <phoneticPr fontId="1" type="noConversion"/>
  </si>
  <si>
    <t>목표 어센틱포스</t>
    <phoneticPr fontId="1" type="noConversion"/>
  </si>
  <si>
    <t>목표 아케인포스</t>
    <phoneticPr fontId="1" type="noConversion"/>
  </si>
  <si>
    <t>노란 셀만 입력, 심볼 없을 시 현재 레벨 0 입력</t>
    <phoneticPr fontId="1" type="noConversion"/>
  </si>
  <si>
    <t>0% 초과 ~</t>
    <phoneticPr fontId="1" type="noConversion"/>
  </si>
  <si>
    <t>30% ~</t>
    <phoneticPr fontId="1" type="noConversion"/>
  </si>
  <si>
    <t>50% ~</t>
    <phoneticPr fontId="1" type="noConversion"/>
  </si>
  <si>
    <t>70% ~</t>
    <phoneticPr fontId="1" type="noConversion"/>
  </si>
  <si>
    <t>100% ~</t>
    <phoneticPr fontId="1" type="noConversion"/>
  </si>
  <si>
    <t>110% ~</t>
    <phoneticPr fontId="1" type="noConversion"/>
  </si>
  <si>
    <t>130% ~</t>
    <phoneticPr fontId="1" type="noConversion"/>
  </si>
  <si>
    <t>150% ~</t>
    <phoneticPr fontId="1" type="noConversion"/>
  </si>
  <si>
    <t>오디움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</si>
</sst>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9" fontId="0" fillId="0" borderId="16" xfId="0" applyNumberForma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9" fontId="0" fillId="0" borderId="33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2" borderId="14" xfId="0" applyFill="1" applyBorder="1" applyAlignment="1" applyProtection="1">
      <alignment horizontal="center" vertical="center"/>
      <protection locked="0"/>
    </xf>
    <xf numFmtId="14" fontId="0" fillId="0" borderId="28" xfId="0" applyNumberFormat="1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</cellXfs>
  <cellStyles count="1">
    <cellStyle name="표준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F2" sqref="F2"/>
    </sheetView>
  </sheetViews>
  <sheetFormatPr defaultRowHeight="17.399999999999999" x14ac:dyDescent="0.4"/>
  <cols>
    <col min="1" max="1" width="15.69921875" style="1" bestFit="1" customWidth="1"/>
    <col min="2" max="2" width="10.8984375" style="1" customWidth="1"/>
    <col min="3" max="3" width="10.8984375" style="1" bestFit="1" customWidth="1"/>
    <col min="4" max="4" width="10.8984375" style="28" customWidth="1"/>
    <col min="5" max="5" width="10.3984375" style="1" bestFit="1" customWidth="1"/>
    <col min="6" max="6" width="10.8984375" style="1" bestFit="1" customWidth="1"/>
    <col min="7" max="7" width="8.796875" style="1"/>
    <col min="8" max="8" width="5" style="1" bestFit="1" customWidth="1"/>
    <col min="9" max="9" width="6.796875" style="1" bestFit="1" customWidth="1"/>
    <col min="10" max="10" width="10.3984375" style="1" bestFit="1" customWidth="1"/>
    <col min="11" max="11" width="15" style="1" bestFit="1" customWidth="1"/>
    <col min="12" max="14" width="13" style="1" bestFit="1" customWidth="1"/>
    <col min="15" max="16384" width="8.796875" style="1"/>
  </cols>
  <sheetData>
    <row r="1" spans="1:13" ht="25.8" thickBot="1" x14ac:dyDescent="0.45">
      <c r="A1" s="61" t="s">
        <v>32</v>
      </c>
      <c r="B1" s="61"/>
      <c r="C1" s="61"/>
      <c r="D1" s="61"/>
      <c r="E1" s="61"/>
      <c r="F1" s="61"/>
    </row>
    <row r="2" spans="1:13" x14ac:dyDescent="0.4">
      <c r="A2" s="17" t="s">
        <v>10</v>
      </c>
      <c r="B2" s="68">
        <f ca="1">TODAY()</f>
        <v>44798</v>
      </c>
      <c r="C2" s="69"/>
      <c r="D2" s="70"/>
      <c r="E2" s="21" t="s">
        <v>15</v>
      </c>
      <c r="F2" s="25">
        <v>200</v>
      </c>
      <c r="H2" s="8" t="s">
        <v>6</v>
      </c>
      <c r="I2" s="9" t="s">
        <v>7</v>
      </c>
      <c r="J2" s="10" t="s">
        <v>8</v>
      </c>
      <c r="K2" s="8" t="s">
        <v>12</v>
      </c>
      <c r="L2" s="9" t="s">
        <v>13</v>
      </c>
      <c r="M2" s="10" t="s">
        <v>14</v>
      </c>
    </row>
    <row r="3" spans="1:13" x14ac:dyDescent="0.4">
      <c r="A3" s="18" t="s">
        <v>18</v>
      </c>
      <c r="B3" s="15" t="s">
        <v>0</v>
      </c>
      <c r="C3" s="27" t="s">
        <v>1</v>
      </c>
      <c r="D3" s="49" t="s">
        <v>41</v>
      </c>
      <c r="E3" s="18" t="s">
        <v>16</v>
      </c>
      <c r="F3" s="19">
        <f>VLOOKUP(IF(IF($E$6-$F$2&lt;=-95,-95,$E$6-$F$2)&gt;=50,50,IF($E$6-$F$2&lt;=-95,-95,$E$6-$F$2)),$K$3:$M$18,2,0)</f>
        <v>0.9</v>
      </c>
      <c r="H3" s="2">
        <v>1</v>
      </c>
      <c r="I3" s="3">
        <v>29</v>
      </c>
      <c r="J3" s="4">
        <v>0</v>
      </c>
      <c r="K3" s="2">
        <v>-95</v>
      </c>
      <c r="L3" s="11">
        <v>0.05</v>
      </c>
      <c r="M3" s="12">
        <v>2</v>
      </c>
    </row>
    <row r="4" spans="1:13" ht="18" thickBot="1" x14ac:dyDescent="0.45">
      <c r="A4" s="18" t="s">
        <v>2</v>
      </c>
      <c r="B4" s="24">
        <v>10</v>
      </c>
      <c r="C4" s="42">
        <v>5</v>
      </c>
      <c r="D4" s="52">
        <v>5</v>
      </c>
      <c r="E4" s="20" t="s">
        <v>17</v>
      </c>
      <c r="F4" s="43">
        <f>VLOOKUP(IF(IF($E$6-$F$2&lt;=-95,-95,$E$6-$F$2)&gt;=50,50,IF($E$6-$F$2&lt;=-95,-95,$E$6-$F$2)),$K$3:$M$18,3,0)</f>
        <v>1.5</v>
      </c>
      <c r="H4" s="2">
        <v>2</v>
      </c>
      <c r="I4" s="3">
        <v>76</v>
      </c>
      <c r="J4" s="4">
        <f>SUM($I$3:I3)</f>
        <v>29</v>
      </c>
      <c r="K4" s="2">
        <v>-90</v>
      </c>
      <c r="L4" s="11">
        <v>0.1</v>
      </c>
      <c r="M4" s="12">
        <v>2</v>
      </c>
    </row>
    <row r="5" spans="1:13" x14ac:dyDescent="0.4">
      <c r="A5" s="18" t="s">
        <v>3</v>
      </c>
      <c r="B5" s="24">
        <v>10</v>
      </c>
      <c r="C5" s="42">
        <v>8</v>
      </c>
      <c r="D5" s="52">
        <v>1</v>
      </c>
      <c r="E5" s="59" t="s">
        <v>5</v>
      </c>
      <c r="F5" s="60"/>
      <c r="H5" s="2">
        <v>3</v>
      </c>
      <c r="I5" s="3">
        <v>141</v>
      </c>
      <c r="J5" s="4">
        <f>SUM($I$3:I4)</f>
        <v>105</v>
      </c>
      <c r="K5" s="2">
        <v>-80</v>
      </c>
      <c r="L5" s="11">
        <v>0.2</v>
      </c>
      <c r="M5" s="12">
        <v>2</v>
      </c>
    </row>
    <row r="6" spans="1:13" x14ac:dyDescent="0.4">
      <c r="A6" s="18" t="s">
        <v>4</v>
      </c>
      <c r="B6" s="24">
        <v>556</v>
      </c>
      <c r="C6" s="42">
        <v>4</v>
      </c>
      <c r="D6" s="52">
        <v>6</v>
      </c>
      <c r="E6" s="55">
        <f>(B5+C5+D5)*10</f>
        <v>190</v>
      </c>
      <c r="F6" s="56"/>
      <c r="H6" s="2">
        <v>4</v>
      </c>
      <c r="I6" s="3">
        <v>224</v>
      </c>
      <c r="J6" s="4">
        <f>SUM($I$3:I5)</f>
        <v>246</v>
      </c>
      <c r="K6" s="2">
        <v>-70</v>
      </c>
      <c r="L6" s="11">
        <v>0.3</v>
      </c>
      <c r="M6" s="12">
        <v>2</v>
      </c>
    </row>
    <row r="7" spans="1:13" ht="18" thickBot="1" x14ac:dyDescent="0.45">
      <c r="A7" s="29" t="s">
        <v>11</v>
      </c>
      <c r="B7" s="30">
        <f>IF(B$5=0,0,VLOOKUP(B5,$H$3:$J$13,3,0)+B6)</f>
        <v>4021</v>
      </c>
      <c r="C7" s="51">
        <f>IF(C$5=0,0,VLOOKUP(C5,$H$3:$J$13,3,0)+C6)</f>
        <v>1824</v>
      </c>
      <c r="D7" s="51">
        <f>IF(D$5=0,0,VLOOKUP(D5,$H$3:$J$13,3,0)+D6)</f>
        <v>6</v>
      </c>
      <c r="E7" s="57"/>
      <c r="F7" s="58"/>
      <c r="H7" s="2">
        <v>5</v>
      </c>
      <c r="I7" s="3">
        <v>325</v>
      </c>
      <c r="J7" s="4">
        <f>SUM($I$3:I6)</f>
        <v>470</v>
      </c>
      <c r="K7" s="2">
        <v>-60</v>
      </c>
      <c r="L7" s="11">
        <v>0.4</v>
      </c>
      <c r="M7" s="12">
        <v>2</v>
      </c>
    </row>
    <row r="8" spans="1:13" x14ac:dyDescent="0.4">
      <c r="A8" s="50" t="s">
        <v>28</v>
      </c>
      <c r="B8" s="71" t="s">
        <v>29</v>
      </c>
      <c r="C8" s="72"/>
      <c r="D8" s="60"/>
      <c r="E8" s="62" t="s">
        <v>30</v>
      </c>
      <c r="F8" s="63"/>
      <c r="H8" s="2">
        <v>6</v>
      </c>
      <c r="I8" s="3">
        <v>444</v>
      </c>
      <c r="J8" s="4">
        <f>SUM($I$3:I7)</f>
        <v>795</v>
      </c>
      <c r="K8" s="2">
        <v>-50</v>
      </c>
      <c r="L8" s="11">
        <v>0.5</v>
      </c>
      <c r="M8" s="12">
        <v>1.5</v>
      </c>
    </row>
    <row r="9" spans="1:13" ht="18" thickBot="1" x14ac:dyDescent="0.45">
      <c r="A9" s="48">
        <v>2</v>
      </c>
      <c r="B9" s="16" t="str">
        <f t="shared" ref="B9:B18" si="0">IF(B$5=0,"",IF($A9&lt;=B$5,"",$B$2+ROUNDUP((VLOOKUP($A9,$H$3:$J$13,3,0)-B$7)/B$4,0)))</f>
        <v/>
      </c>
      <c r="C9" s="16" t="str">
        <f t="shared" ref="C9:D18" si="1">IF(C$5=0,"",IF($A9&lt;=C$5,"",$B$2+ROUNDUP((VLOOKUP($A9,$H$3:$J$13,3,0)-C$7)/C$4,0)))</f>
        <v/>
      </c>
      <c r="D9" s="16">
        <f t="shared" ca="1" si="1"/>
        <v>44803</v>
      </c>
      <c r="E9" s="64">
        <v>200</v>
      </c>
      <c r="F9" s="65"/>
      <c r="H9" s="2">
        <v>7</v>
      </c>
      <c r="I9" s="3">
        <v>581</v>
      </c>
      <c r="J9" s="4">
        <f>SUM($I$3:I8)</f>
        <v>1239</v>
      </c>
      <c r="K9" s="2">
        <v>-40</v>
      </c>
      <c r="L9" s="11">
        <v>0.6</v>
      </c>
      <c r="M9" s="12">
        <v>1.5</v>
      </c>
    </row>
    <row r="10" spans="1:13" x14ac:dyDescent="0.4">
      <c r="A10" s="48">
        <v>3</v>
      </c>
      <c r="B10" s="16" t="str">
        <f t="shared" si="0"/>
        <v/>
      </c>
      <c r="C10" s="16" t="str">
        <f t="shared" si="1"/>
        <v/>
      </c>
      <c r="D10" s="16">
        <f t="shared" ca="1" si="1"/>
        <v>44818</v>
      </c>
      <c r="E10" s="66" t="s">
        <v>29</v>
      </c>
      <c r="F10" s="67"/>
      <c r="H10" s="2">
        <v>8</v>
      </c>
      <c r="I10" s="3">
        <v>736</v>
      </c>
      <c r="J10" s="4">
        <f>SUM($I$3:I9)</f>
        <v>1820</v>
      </c>
      <c r="K10" s="2">
        <v>-30</v>
      </c>
      <c r="L10" s="11">
        <v>0.7</v>
      </c>
      <c r="M10" s="12">
        <v>1.5</v>
      </c>
    </row>
    <row r="11" spans="1:13" ht="18" thickBot="1" x14ac:dyDescent="0.45">
      <c r="A11" s="48">
        <v>4</v>
      </c>
      <c r="B11" s="16" t="str">
        <f t="shared" si="0"/>
        <v/>
      </c>
      <c r="C11" s="16" t="str">
        <f t="shared" si="1"/>
        <v/>
      </c>
      <c r="D11" s="16">
        <f t="shared" ca="1" si="1"/>
        <v>44846</v>
      </c>
      <c r="E11" s="53">
        <f ca="1">IF(E9&gt;(3-COUNTIF($B$5:$D$5,0))*110,"최대치 초과",IF($E$9-$E$6=0,TODAY(),IF($E$9-$E$6&lt;0,"현재 포스보다 낮음", SMALL($B$9:$D$18,($E$9-$E$6)/10))))</f>
        <v>44803</v>
      </c>
      <c r="F11" s="54"/>
      <c r="H11" s="2">
        <v>9</v>
      </c>
      <c r="I11" s="3">
        <v>909</v>
      </c>
      <c r="J11" s="4">
        <f>SUM($I$3:I10)</f>
        <v>2556</v>
      </c>
      <c r="K11" s="2">
        <v>-20</v>
      </c>
      <c r="L11" s="11">
        <v>0.8</v>
      </c>
      <c r="M11" s="12">
        <v>1.5</v>
      </c>
    </row>
    <row r="12" spans="1:13" x14ac:dyDescent="0.4">
      <c r="A12" s="48">
        <v>5</v>
      </c>
      <c r="B12" s="16" t="str">
        <f t="shared" si="0"/>
        <v/>
      </c>
      <c r="C12" s="16" t="str">
        <f t="shared" si="1"/>
        <v/>
      </c>
      <c r="D12" s="16">
        <f t="shared" ca="1" si="1"/>
        <v>44891</v>
      </c>
      <c r="E12" s="44"/>
      <c r="F12" s="44"/>
      <c r="H12" s="2">
        <v>10</v>
      </c>
      <c r="I12" s="3">
        <v>1100</v>
      </c>
      <c r="J12" s="4">
        <f>SUM($I$3:I11)</f>
        <v>3465</v>
      </c>
      <c r="K12" s="2">
        <v>-10</v>
      </c>
      <c r="L12" s="11">
        <v>0.9</v>
      </c>
      <c r="M12" s="12">
        <v>1.5</v>
      </c>
    </row>
    <row r="13" spans="1:13" x14ac:dyDescent="0.4">
      <c r="A13" s="48">
        <v>6</v>
      </c>
      <c r="B13" s="16" t="str">
        <f t="shared" si="0"/>
        <v/>
      </c>
      <c r="C13" s="16" t="str">
        <f t="shared" si="1"/>
        <v/>
      </c>
      <c r="D13" s="16">
        <f t="shared" ca="1" si="1"/>
        <v>44956</v>
      </c>
      <c r="E13" s="33"/>
      <c r="F13" s="33"/>
      <c r="H13" s="5">
        <v>11</v>
      </c>
      <c r="I13" s="6" t="s">
        <v>9</v>
      </c>
      <c r="J13" s="7">
        <v>4565</v>
      </c>
      <c r="K13" s="2">
        <v>0</v>
      </c>
      <c r="L13" s="11">
        <v>1</v>
      </c>
      <c r="M13" s="12">
        <v>1</v>
      </c>
    </row>
    <row r="14" spans="1:13" x14ac:dyDescent="0.4">
      <c r="A14" s="48">
        <v>7</v>
      </c>
      <c r="B14" s="16" t="str">
        <f t="shared" si="0"/>
        <v/>
      </c>
      <c r="C14" s="16" t="str">
        <f t="shared" si="1"/>
        <v/>
      </c>
      <c r="D14" s="16">
        <f t="shared" ca="1" si="1"/>
        <v>45045</v>
      </c>
      <c r="E14" s="33"/>
      <c r="F14" s="33"/>
      <c r="K14" s="2">
        <v>10</v>
      </c>
      <c r="L14" s="11">
        <v>1.05</v>
      </c>
      <c r="M14" s="12">
        <v>1</v>
      </c>
    </row>
    <row r="15" spans="1:13" x14ac:dyDescent="0.4">
      <c r="A15" s="48">
        <v>8</v>
      </c>
      <c r="B15" s="16" t="str">
        <f t="shared" si="0"/>
        <v/>
      </c>
      <c r="C15" s="16" t="str">
        <f t="shared" si="1"/>
        <v/>
      </c>
      <c r="D15" s="16">
        <f t="shared" ca="1" si="1"/>
        <v>45161</v>
      </c>
      <c r="E15" s="33"/>
      <c r="F15" s="33"/>
      <c r="K15" s="2">
        <v>20</v>
      </c>
      <c r="L15" s="11">
        <v>1.1000000000000001</v>
      </c>
      <c r="M15" s="12">
        <v>1</v>
      </c>
    </row>
    <row r="16" spans="1:13" x14ac:dyDescent="0.4">
      <c r="A16" s="48">
        <v>9</v>
      </c>
      <c r="B16" s="16" t="str">
        <f t="shared" si="0"/>
        <v/>
      </c>
      <c r="C16" s="16">
        <f t="shared" ca="1" si="1"/>
        <v>44945</v>
      </c>
      <c r="D16" s="16">
        <f t="shared" ca="1" si="1"/>
        <v>45308</v>
      </c>
      <c r="E16" s="33"/>
      <c r="F16" s="33"/>
      <c r="K16" s="2">
        <v>30</v>
      </c>
      <c r="L16" s="11">
        <v>1.1499999999999999</v>
      </c>
      <c r="M16" s="12">
        <v>1</v>
      </c>
    </row>
    <row r="17" spans="1:13" x14ac:dyDescent="0.4">
      <c r="A17" s="48">
        <v>10</v>
      </c>
      <c r="B17" s="16" t="str">
        <f t="shared" si="0"/>
        <v/>
      </c>
      <c r="C17" s="16">
        <f t="shared" ca="1" si="1"/>
        <v>45127</v>
      </c>
      <c r="D17" s="16">
        <f t="shared" ca="1" si="1"/>
        <v>45490</v>
      </c>
      <c r="E17" s="33"/>
      <c r="F17" s="33"/>
      <c r="K17" s="2">
        <v>40</v>
      </c>
      <c r="L17" s="11">
        <v>1.2</v>
      </c>
      <c r="M17" s="12">
        <v>1</v>
      </c>
    </row>
    <row r="18" spans="1:13" ht="18" thickBot="1" x14ac:dyDescent="0.45">
      <c r="A18" s="20">
        <v>11</v>
      </c>
      <c r="B18" s="23">
        <f t="shared" ca="1" si="0"/>
        <v>44853</v>
      </c>
      <c r="C18" s="23">
        <f t="shared" ca="1" si="1"/>
        <v>45347</v>
      </c>
      <c r="D18" s="23">
        <f t="shared" ca="1" si="1"/>
        <v>45710</v>
      </c>
      <c r="E18" s="33"/>
      <c r="F18" s="33"/>
      <c r="K18" s="5">
        <v>50</v>
      </c>
      <c r="L18" s="13">
        <v>1.25</v>
      </c>
      <c r="M18" s="14">
        <v>1</v>
      </c>
    </row>
    <row r="21" spans="1:13" x14ac:dyDescent="0.4">
      <c r="F21" s="40"/>
    </row>
  </sheetData>
  <sheetProtection password="C41E" sheet="1" objects="1" scenarios="1" selectLockedCells="1"/>
  <mergeCells count="9">
    <mergeCell ref="E11:F11"/>
    <mergeCell ref="E6:F7"/>
    <mergeCell ref="E5:F5"/>
    <mergeCell ref="A1:F1"/>
    <mergeCell ref="E8:F8"/>
    <mergeCell ref="E9:F9"/>
    <mergeCell ref="E10:F10"/>
    <mergeCell ref="B2:D2"/>
    <mergeCell ref="B8:D8"/>
  </mergeCells>
  <phoneticPr fontId="1" type="noConversion"/>
  <conditionalFormatting sqref="B9:D18">
    <cfRule type="containsBlanks" dxfId="1" priority="2">
      <formula>LEN(TRIM(B9))=0</formula>
    </cfRule>
  </conditionalFormatting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6" sqref="F6"/>
    </sheetView>
  </sheetViews>
  <sheetFormatPr defaultRowHeight="17.399999999999999" x14ac:dyDescent="0.4"/>
  <cols>
    <col min="1" max="1" width="15.69921875" bestFit="1" customWidth="1"/>
    <col min="2" max="7" width="10.8984375" bestFit="1" customWidth="1"/>
    <col min="9" max="9" width="10.3984375" bestFit="1" customWidth="1"/>
    <col min="11" max="11" width="5" bestFit="1" customWidth="1"/>
    <col min="12" max="12" width="6.796875" bestFit="1" customWidth="1"/>
    <col min="13" max="13" width="10.3984375" bestFit="1" customWidth="1"/>
    <col min="14" max="14" width="15" bestFit="1" customWidth="1"/>
    <col min="15" max="18" width="13" bestFit="1" customWidth="1"/>
  </cols>
  <sheetData>
    <row r="1" spans="1:17" ht="25.8" thickBot="1" x14ac:dyDescent="0.45">
      <c r="A1" s="61" t="s">
        <v>32</v>
      </c>
      <c r="B1" s="61"/>
      <c r="C1" s="61"/>
      <c r="D1" s="61"/>
      <c r="E1" s="61"/>
      <c r="F1" s="61"/>
      <c r="G1" s="61"/>
      <c r="H1" s="61"/>
      <c r="I1" s="61"/>
      <c r="J1" s="1"/>
      <c r="K1" s="28"/>
      <c r="L1" s="28"/>
      <c r="M1" s="28"/>
      <c r="N1" s="28"/>
      <c r="O1" s="28"/>
      <c r="P1" s="28"/>
      <c r="Q1" s="28"/>
    </row>
    <row r="2" spans="1:17" x14ac:dyDescent="0.4">
      <c r="A2" s="21" t="s">
        <v>10</v>
      </c>
      <c r="B2" s="68">
        <f ca="1">TODAY()</f>
        <v>44798</v>
      </c>
      <c r="C2" s="69"/>
      <c r="D2" s="69"/>
      <c r="E2" s="69"/>
      <c r="F2" s="69"/>
      <c r="G2" s="69"/>
      <c r="H2" s="21" t="s">
        <v>15</v>
      </c>
      <c r="I2" s="25">
        <v>1350</v>
      </c>
      <c r="J2" s="1"/>
      <c r="K2" s="27" t="s">
        <v>6</v>
      </c>
      <c r="L2" s="9" t="s">
        <v>7</v>
      </c>
      <c r="M2" s="10" t="s">
        <v>8</v>
      </c>
      <c r="N2" s="27" t="s">
        <v>26</v>
      </c>
      <c r="O2" s="9" t="s">
        <v>13</v>
      </c>
      <c r="P2" s="10" t="s">
        <v>14</v>
      </c>
      <c r="Q2" s="28"/>
    </row>
    <row r="3" spans="1:17" x14ac:dyDescent="0.4">
      <c r="A3" s="18" t="s">
        <v>18</v>
      </c>
      <c r="B3" s="26" t="s">
        <v>20</v>
      </c>
      <c r="C3" s="26" t="s">
        <v>21</v>
      </c>
      <c r="D3" s="26" t="s">
        <v>22</v>
      </c>
      <c r="E3" s="26" t="s">
        <v>23</v>
      </c>
      <c r="F3" s="26" t="s">
        <v>24</v>
      </c>
      <c r="G3" s="27" t="s">
        <v>25</v>
      </c>
      <c r="H3" s="18" t="s">
        <v>16</v>
      </c>
      <c r="I3" s="19" t="str">
        <f>IF($H$6&gt;=$I$2*1.5,"150%",IF($H$6&gt;=$I$2*1.3,"130%",IF($H$6&gt;=$I$2*1.1,"110%",IF($H$6&gt;=$I$2,"100%",IF($H$6&gt;$I$2*0.7,"80%",IF($H$6&gt;=$I$2*0.5,"70%",IF($H$6&gt;=$I$2*0.3,"60%",IF($H$6&gt;0,30%,"0%"))))))))</f>
        <v>60%</v>
      </c>
      <c r="J3" s="1"/>
      <c r="K3" s="2">
        <v>1</v>
      </c>
      <c r="L3" s="31">
        <v>12</v>
      </c>
      <c r="M3" s="34">
        <v>0</v>
      </c>
      <c r="N3" s="39">
        <v>0</v>
      </c>
      <c r="O3" s="11">
        <v>0.1</v>
      </c>
      <c r="P3" s="12">
        <v>2.8</v>
      </c>
      <c r="Q3" s="28"/>
    </row>
    <row r="4" spans="1:17" ht="18" thickBot="1" x14ac:dyDescent="0.45">
      <c r="A4" s="18" t="s">
        <v>2</v>
      </c>
      <c r="B4" s="24">
        <v>22</v>
      </c>
      <c r="C4" s="24">
        <v>23</v>
      </c>
      <c r="D4" s="24">
        <v>8</v>
      </c>
      <c r="E4" s="24">
        <v>18</v>
      </c>
      <c r="F4" s="24">
        <v>8</v>
      </c>
      <c r="G4" s="42">
        <v>8</v>
      </c>
      <c r="H4" s="29" t="s">
        <v>17</v>
      </c>
      <c r="I4" s="46" t="str">
        <f>IF($H$6&gt;=$I$2*1.5,"0%",IF($H$6&gt;=$I$2*1.3,"40%",IF($H$6&gt;=$I$2*1.1,"80%",IF($H$6&gt;=$I$2,"100%",IF($H$6&gt;$I$2*0.7,"140%",IF($H$6&gt;=$I$2*0.5,"160%",IF($H$6&gt;=$I$2*0.3,"180%",IF($H$6&gt;0,240%,"280%"))))))))</f>
        <v>180%</v>
      </c>
      <c r="J4" s="1"/>
      <c r="K4" s="2">
        <v>2</v>
      </c>
      <c r="L4" s="31">
        <v>15</v>
      </c>
      <c r="M4" s="34">
        <v>12</v>
      </c>
      <c r="N4" s="2" t="s">
        <v>33</v>
      </c>
      <c r="O4" s="11">
        <v>0.3</v>
      </c>
      <c r="P4" s="12">
        <v>2.4</v>
      </c>
      <c r="Q4" s="28"/>
    </row>
    <row r="5" spans="1:17" x14ac:dyDescent="0.4">
      <c r="A5" s="18" t="s">
        <v>3</v>
      </c>
      <c r="B5" s="24">
        <v>7</v>
      </c>
      <c r="C5" s="24">
        <v>7</v>
      </c>
      <c r="D5" s="24">
        <v>7</v>
      </c>
      <c r="E5" s="24">
        <v>7</v>
      </c>
      <c r="F5" s="24">
        <v>5</v>
      </c>
      <c r="G5" s="42">
        <v>5</v>
      </c>
      <c r="H5" s="81" t="s">
        <v>19</v>
      </c>
      <c r="I5" s="63"/>
      <c r="J5" s="1"/>
      <c r="K5" s="2">
        <v>3</v>
      </c>
      <c r="L5" s="31">
        <v>20</v>
      </c>
      <c r="M5" s="34">
        <v>27</v>
      </c>
      <c r="N5" s="2" t="s">
        <v>34</v>
      </c>
      <c r="O5" s="11">
        <v>0.6</v>
      </c>
      <c r="P5" s="12">
        <v>1.8</v>
      </c>
      <c r="Q5" s="28"/>
    </row>
    <row r="6" spans="1:17" x14ac:dyDescent="0.4">
      <c r="A6" s="18" t="s">
        <v>4</v>
      </c>
      <c r="B6" s="24">
        <v>39</v>
      </c>
      <c r="C6" s="24">
        <v>39</v>
      </c>
      <c r="D6" s="24">
        <v>27</v>
      </c>
      <c r="E6" s="24">
        <v>25</v>
      </c>
      <c r="F6" s="24">
        <v>33</v>
      </c>
      <c r="G6" s="42">
        <v>1</v>
      </c>
      <c r="H6" s="75">
        <f>120+SUM(B5:G5)*10+IF(B5=0,-20,0)+IF(C5=0,-20,0)+IF(D5=0,-20,0)+IF(E5=0,-20,0)+IF(F5=0,-20,0)+IF(G5=0,-20,0)</f>
        <v>500</v>
      </c>
      <c r="I6" s="76"/>
      <c r="J6" s="1"/>
      <c r="K6" s="2">
        <v>4</v>
      </c>
      <c r="L6" s="31">
        <v>27</v>
      </c>
      <c r="M6" s="34">
        <v>47</v>
      </c>
      <c r="N6" s="39" t="s">
        <v>35</v>
      </c>
      <c r="O6" s="11">
        <v>0.7</v>
      </c>
      <c r="P6" s="12">
        <v>1.6</v>
      </c>
      <c r="Q6" s="28"/>
    </row>
    <row r="7" spans="1:17" ht="18" thickBot="1" x14ac:dyDescent="0.45">
      <c r="A7" s="29" t="s">
        <v>11</v>
      </c>
      <c r="B7" s="30">
        <f>IF(B5=0,0,VLOOKUP(B5,$K$3:$M$22,3,0)+B6)</f>
        <v>196</v>
      </c>
      <c r="C7" s="30">
        <f t="shared" ref="C7:G7" si="0">IF(C5=0,0,VLOOKUP(C5,$K$3:$M$22,3,0)+C6)</f>
        <v>196</v>
      </c>
      <c r="D7" s="30">
        <f t="shared" si="0"/>
        <v>184</v>
      </c>
      <c r="E7" s="30">
        <f t="shared" si="0"/>
        <v>182</v>
      </c>
      <c r="F7" s="30">
        <f t="shared" si="0"/>
        <v>107</v>
      </c>
      <c r="G7" s="30">
        <f t="shared" si="0"/>
        <v>75</v>
      </c>
      <c r="H7" s="77"/>
      <c r="I7" s="78"/>
      <c r="J7" s="1"/>
      <c r="K7" s="2">
        <v>5</v>
      </c>
      <c r="L7" s="31">
        <v>36</v>
      </c>
      <c r="M7" s="34">
        <v>74</v>
      </c>
      <c r="N7" s="2" t="s">
        <v>36</v>
      </c>
      <c r="O7" s="11">
        <v>0.8</v>
      </c>
      <c r="P7" s="12">
        <v>1.4</v>
      </c>
      <c r="Q7" s="28"/>
    </row>
    <row r="8" spans="1:17" x14ac:dyDescent="0.4">
      <c r="A8" s="41" t="s">
        <v>28</v>
      </c>
      <c r="B8" s="71" t="s">
        <v>29</v>
      </c>
      <c r="C8" s="72"/>
      <c r="D8" s="72"/>
      <c r="E8" s="72"/>
      <c r="F8" s="72"/>
      <c r="G8" s="60"/>
      <c r="H8" s="62" t="s">
        <v>31</v>
      </c>
      <c r="I8" s="63"/>
      <c r="J8" s="1"/>
      <c r="K8" s="2">
        <v>6</v>
      </c>
      <c r="L8" s="31">
        <v>47</v>
      </c>
      <c r="M8" s="34">
        <v>110</v>
      </c>
      <c r="N8" s="2" t="s">
        <v>37</v>
      </c>
      <c r="O8" s="11">
        <v>1</v>
      </c>
      <c r="P8" s="12">
        <v>1</v>
      </c>
      <c r="Q8" s="28"/>
    </row>
    <row r="9" spans="1:17" ht="18" thickBot="1" x14ac:dyDescent="0.45">
      <c r="A9" s="45">
        <v>2</v>
      </c>
      <c r="B9" s="16" t="str">
        <f>IF(B$5=0,"",IF($A9&lt;=B$5,"",$B$2+ROUNDUP((VLOOKUP($A9,$K$3:$M$22,3,0)-B$7)/B$4,0)))</f>
        <v/>
      </c>
      <c r="C9" s="16" t="str">
        <f t="shared" ref="C9:G9" si="1">IF(C$5=0,"",IF($A9&lt;=C$5,"",$B$2+ROUNDUP((VLOOKUP($A9,$K$3:$M$22,3,0)-C$7)/C$4,0)))</f>
        <v/>
      </c>
      <c r="D9" s="16" t="str">
        <f t="shared" si="1"/>
        <v/>
      </c>
      <c r="E9" s="16" t="str">
        <f t="shared" si="1"/>
        <v/>
      </c>
      <c r="F9" s="16" t="str">
        <f t="shared" si="1"/>
        <v/>
      </c>
      <c r="G9" s="22" t="str">
        <f t="shared" si="1"/>
        <v/>
      </c>
      <c r="H9" s="79">
        <v>530</v>
      </c>
      <c r="I9" s="80"/>
      <c r="J9" s="1"/>
      <c r="K9" s="2">
        <v>7</v>
      </c>
      <c r="L9" s="31">
        <v>60</v>
      </c>
      <c r="M9" s="34">
        <v>157</v>
      </c>
      <c r="N9" s="2" t="s">
        <v>38</v>
      </c>
      <c r="O9" s="11">
        <v>1.1000000000000001</v>
      </c>
      <c r="P9" s="12">
        <v>0.8</v>
      </c>
      <c r="Q9" s="28"/>
    </row>
    <row r="10" spans="1:17" x14ac:dyDescent="0.4">
      <c r="A10" s="45">
        <v>3</v>
      </c>
      <c r="B10" s="16" t="str">
        <f t="shared" ref="B10:G27" si="2">IF(B$5=0,"",IF($A10&lt;=B$5,"",$B$2+ROUNDUP((VLOOKUP($A10,$K$3:$M$22,3,0)-B$7)/B$4,0)))</f>
        <v/>
      </c>
      <c r="C10" s="16" t="str">
        <f t="shared" si="2"/>
        <v/>
      </c>
      <c r="D10" s="16" t="str">
        <f t="shared" si="2"/>
        <v/>
      </c>
      <c r="E10" s="16" t="str">
        <f t="shared" si="2"/>
        <v/>
      </c>
      <c r="F10" s="16" t="str">
        <f t="shared" si="2"/>
        <v/>
      </c>
      <c r="G10" s="22" t="str">
        <f t="shared" si="2"/>
        <v/>
      </c>
      <c r="H10" s="62" t="s">
        <v>29</v>
      </c>
      <c r="I10" s="63"/>
      <c r="J10" s="1"/>
      <c r="K10" s="2">
        <v>8</v>
      </c>
      <c r="L10" s="31">
        <v>75</v>
      </c>
      <c r="M10" s="34">
        <v>217</v>
      </c>
      <c r="N10" s="2" t="s">
        <v>39</v>
      </c>
      <c r="O10" s="11">
        <v>1.3</v>
      </c>
      <c r="P10" s="12">
        <v>0.4</v>
      </c>
      <c r="Q10" s="28"/>
    </row>
    <row r="11" spans="1:17" ht="18" thickBot="1" x14ac:dyDescent="0.45">
      <c r="A11" s="45">
        <v>4</v>
      </c>
      <c r="B11" s="16" t="str">
        <f t="shared" si="2"/>
        <v/>
      </c>
      <c r="C11" s="16" t="str">
        <f t="shared" si="2"/>
        <v/>
      </c>
      <c r="D11" s="16" t="str">
        <f t="shared" si="2"/>
        <v/>
      </c>
      <c r="E11" s="16" t="str">
        <f t="shared" si="2"/>
        <v/>
      </c>
      <c r="F11" s="16" t="str">
        <f t="shared" si="2"/>
        <v/>
      </c>
      <c r="G11" s="22" t="str">
        <f t="shared" si="2"/>
        <v/>
      </c>
      <c r="H11" s="73">
        <f ca="1">IF(H9&gt;(6-COUNTIF(B5:G5,0))*220,"최대치 초과",IF((H9-H6)=0,TODAY(),IF((H9-H6)&lt;0,"현재 포스보다 낮음",SMALL(B9:G27,(H9-H6)/10))))</f>
        <v>44799</v>
      </c>
      <c r="I11" s="74"/>
      <c r="J11" s="1"/>
      <c r="K11" s="2">
        <v>9</v>
      </c>
      <c r="L11" s="31">
        <v>92</v>
      </c>
      <c r="M11" s="34">
        <v>292</v>
      </c>
      <c r="N11" s="5" t="s">
        <v>40</v>
      </c>
      <c r="O11" s="13">
        <v>1.5</v>
      </c>
      <c r="P11" s="14">
        <v>0</v>
      </c>
      <c r="Q11" s="28"/>
    </row>
    <row r="12" spans="1:17" x14ac:dyDescent="0.4">
      <c r="A12" s="45">
        <v>5</v>
      </c>
      <c r="B12" s="16" t="str">
        <f t="shared" si="2"/>
        <v/>
      </c>
      <c r="C12" s="16" t="str">
        <f t="shared" si="2"/>
        <v/>
      </c>
      <c r="D12" s="16" t="str">
        <f t="shared" si="2"/>
        <v/>
      </c>
      <c r="E12" s="16" t="str">
        <f t="shared" si="2"/>
        <v/>
      </c>
      <c r="F12" s="16" t="str">
        <f t="shared" si="2"/>
        <v/>
      </c>
      <c r="G12" s="22" t="str">
        <f t="shared" si="2"/>
        <v/>
      </c>
      <c r="H12" s="1"/>
      <c r="I12" s="1"/>
      <c r="J12" s="1"/>
      <c r="K12" s="2">
        <v>10</v>
      </c>
      <c r="L12" s="31">
        <v>111</v>
      </c>
      <c r="M12" s="34">
        <v>384</v>
      </c>
      <c r="N12" s="3"/>
      <c r="O12" s="11"/>
      <c r="P12" s="11"/>
      <c r="Q12" s="28"/>
    </row>
    <row r="13" spans="1:17" x14ac:dyDescent="0.4">
      <c r="A13" s="45">
        <v>6</v>
      </c>
      <c r="B13" s="16" t="str">
        <f t="shared" si="2"/>
        <v/>
      </c>
      <c r="C13" s="16" t="str">
        <f t="shared" si="2"/>
        <v/>
      </c>
      <c r="D13" s="16" t="str">
        <f t="shared" si="2"/>
        <v/>
      </c>
      <c r="E13" s="16" t="str">
        <f t="shared" si="2"/>
        <v/>
      </c>
      <c r="F13" s="16">
        <f t="shared" ca="1" si="2"/>
        <v>44799</v>
      </c>
      <c r="G13" s="22">
        <f t="shared" ca="1" si="2"/>
        <v>44803</v>
      </c>
      <c r="H13" s="1"/>
      <c r="I13" s="1"/>
      <c r="J13" s="1"/>
      <c r="K13" s="2">
        <v>11</v>
      </c>
      <c r="L13" s="31">
        <v>132</v>
      </c>
      <c r="M13" s="34">
        <v>495</v>
      </c>
      <c r="N13" s="3"/>
      <c r="O13" s="11"/>
      <c r="P13" s="11"/>
      <c r="Q13" s="28"/>
    </row>
    <row r="14" spans="1:17" x14ac:dyDescent="0.4">
      <c r="A14" s="45">
        <v>7</v>
      </c>
      <c r="B14" s="16" t="str">
        <f t="shared" si="2"/>
        <v/>
      </c>
      <c r="C14" s="16" t="str">
        <f t="shared" si="2"/>
        <v/>
      </c>
      <c r="D14" s="16" t="str">
        <f t="shared" si="2"/>
        <v/>
      </c>
      <c r="E14" s="16" t="str">
        <f t="shared" si="2"/>
        <v/>
      </c>
      <c r="F14" s="16">
        <f t="shared" ca="1" si="2"/>
        <v>44805</v>
      </c>
      <c r="G14" s="22">
        <f t="shared" ca="1" si="2"/>
        <v>44809</v>
      </c>
      <c r="H14" s="1"/>
      <c r="I14" s="1"/>
      <c r="J14" s="1"/>
      <c r="K14" s="35">
        <v>12</v>
      </c>
      <c r="L14" s="32">
        <v>155</v>
      </c>
      <c r="M14" s="34">
        <v>627</v>
      </c>
      <c r="N14" s="28"/>
      <c r="O14" s="28"/>
      <c r="P14" s="28"/>
      <c r="Q14" s="28"/>
    </row>
    <row r="15" spans="1:17" x14ac:dyDescent="0.4">
      <c r="A15" s="45">
        <v>8</v>
      </c>
      <c r="B15" s="16">
        <f t="shared" ca="1" si="2"/>
        <v>44799</v>
      </c>
      <c r="C15" s="16">
        <f t="shared" ca="1" si="2"/>
        <v>44799</v>
      </c>
      <c r="D15" s="16">
        <f t="shared" ca="1" si="2"/>
        <v>44803</v>
      </c>
      <c r="E15" s="16">
        <f t="shared" ca="1" si="2"/>
        <v>44800</v>
      </c>
      <c r="F15" s="16">
        <f t="shared" ca="1" si="2"/>
        <v>44812</v>
      </c>
      <c r="G15" s="22">
        <f t="shared" ca="1" si="2"/>
        <v>44816</v>
      </c>
      <c r="H15" s="1"/>
      <c r="I15" s="1"/>
      <c r="J15" s="1"/>
      <c r="K15" s="2">
        <v>13</v>
      </c>
      <c r="L15" s="31">
        <v>180</v>
      </c>
      <c r="M15" s="34">
        <v>782</v>
      </c>
      <c r="N15" s="28"/>
      <c r="O15" s="28"/>
      <c r="P15" s="28"/>
      <c r="Q15" s="28"/>
    </row>
    <row r="16" spans="1:17" x14ac:dyDescent="0.4">
      <c r="A16" s="45">
        <v>9</v>
      </c>
      <c r="B16" s="16">
        <f t="shared" ca="1" si="2"/>
        <v>44803</v>
      </c>
      <c r="C16" s="16">
        <f t="shared" ca="1" si="2"/>
        <v>44803</v>
      </c>
      <c r="D16" s="16">
        <f t="shared" ca="1" si="2"/>
        <v>44812</v>
      </c>
      <c r="E16" s="16">
        <f t="shared" ca="1" si="2"/>
        <v>44805</v>
      </c>
      <c r="F16" s="16">
        <f t="shared" ca="1" si="2"/>
        <v>44822</v>
      </c>
      <c r="G16" s="22">
        <f t="shared" ca="1" si="2"/>
        <v>44826</v>
      </c>
      <c r="H16" s="1"/>
      <c r="I16" s="1"/>
      <c r="J16" s="1"/>
      <c r="K16" s="2">
        <v>14</v>
      </c>
      <c r="L16" s="31">
        <v>207</v>
      </c>
      <c r="M16" s="34">
        <v>962</v>
      </c>
      <c r="N16" s="28"/>
      <c r="O16" s="28"/>
      <c r="P16" s="28"/>
      <c r="Q16" s="28"/>
    </row>
    <row r="17" spans="1:17" x14ac:dyDescent="0.4">
      <c r="A17" s="45">
        <v>10</v>
      </c>
      <c r="B17" s="16">
        <f t="shared" ca="1" si="2"/>
        <v>44807</v>
      </c>
      <c r="C17" s="16">
        <f t="shared" ca="1" si="2"/>
        <v>44807</v>
      </c>
      <c r="D17" s="16">
        <f t="shared" ca="1" si="2"/>
        <v>44823</v>
      </c>
      <c r="E17" s="16">
        <f t="shared" ca="1" si="2"/>
        <v>44810</v>
      </c>
      <c r="F17" s="16">
        <f t="shared" ca="1" si="2"/>
        <v>44833</v>
      </c>
      <c r="G17" s="22">
        <f t="shared" ca="1" si="2"/>
        <v>44837</v>
      </c>
      <c r="H17" s="1"/>
      <c r="I17" s="1"/>
      <c r="J17" s="1"/>
      <c r="K17" s="2">
        <v>15</v>
      </c>
      <c r="L17" s="31">
        <v>236</v>
      </c>
      <c r="M17" s="34">
        <v>1169</v>
      </c>
      <c r="N17" s="28"/>
      <c r="O17" s="28"/>
      <c r="P17" s="28"/>
      <c r="Q17" s="28"/>
    </row>
    <row r="18" spans="1:17" x14ac:dyDescent="0.4">
      <c r="A18" s="45">
        <v>11</v>
      </c>
      <c r="B18" s="16">
        <f t="shared" ca="1" si="2"/>
        <v>44812</v>
      </c>
      <c r="C18" s="16">
        <f t="shared" ca="1" si="2"/>
        <v>44811</v>
      </c>
      <c r="D18" s="16">
        <f t="shared" ca="1" si="2"/>
        <v>44837</v>
      </c>
      <c r="E18" s="16">
        <f t="shared" ca="1" si="2"/>
        <v>44816</v>
      </c>
      <c r="F18" s="16">
        <f t="shared" ca="1" si="2"/>
        <v>44847</v>
      </c>
      <c r="G18" s="22">
        <f t="shared" ca="1" si="2"/>
        <v>44851</v>
      </c>
      <c r="H18" s="1"/>
      <c r="I18" s="1"/>
      <c r="J18" s="1"/>
      <c r="K18" s="2">
        <v>16</v>
      </c>
      <c r="L18" s="31">
        <v>267</v>
      </c>
      <c r="M18" s="34">
        <v>1405</v>
      </c>
      <c r="N18" s="28"/>
      <c r="O18" s="28"/>
      <c r="P18" s="28"/>
      <c r="Q18" s="28"/>
    </row>
    <row r="19" spans="1:17" x14ac:dyDescent="0.4">
      <c r="A19" s="45">
        <v>12</v>
      </c>
      <c r="B19" s="16">
        <f t="shared" ca="1" si="2"/>
        <v>44818</v>
      </c>
      <c r="C19" s="16">
        <f t="shared" ca="1" si="2"/>
        <v>44817</v>
      </c>
      <c r="D19" s="16">
        <f t="shared" ca="1" si="2"/>
        <v>44854</v>
      </c>
      <c r="E19" s="16">
        <f t="shared" ca="1" si="2"/>
        <v>44823</v>
      </c>
      <c r="F19" s="16">
        <f t="shared" ca="1" si="2"/>
        <v>44863</v>
      </c>
      <c r="G19" s="22">
        <f t="shared" ca="1" si="2"/>
        <v>44867</v>
      </c>
      <c r="H19" s="1"/>
      <c r="I19" s="1"/>
      <c r="J19" s="1"/>
      <c r="K19" s="2">
        <v>17</v>
      </c>
      <c r="L19" s="31">
        <v>300</v>
      </c>
      <c r="M19" s="34">
        <v>1672</v>
      </c>
      <c r="N19" s="28"/>
      <c r="O19" s="28"/>
      <c r="P19" s="28"/>
      <c r="Q19" s="28"/>
    </row>
    <row r="20" spans="1:17" x14ac:dyDescent="0.4">
      <c r="A20" s="45">
        <v>13</v>
      </c>
      <c r="B20" s="16">
        <f t="shared" ca="1" si="2"/>
        <v>44825</v>
      </c>
      <c r="C20" s="16">
        <f t="shared" ca="1" si="2"/>
        <v>44824</v>
      </c>
      <c r="D20" s="16">
        <f t="shared" ca="1" si="2"/>
        <v>44873</v>
      </c>
      <c r="E20" s="16">
        <f t="shared" ca="1" si="2"/>
        <v>44832</v>
      </c>
      <c r="F20" s="16">
        <f t="shared" ca="1" si="2"/>
        <v>44883</v>
      </c>
      <c r="G20" s="22">
        <f t="shared" ca="1" si="2"/>
        <v>44887</v>
      </c>
      <c r="H20" s="1"/>
      <c r="I20" s="1"/>
      <c r="J20" s="1"/>
      <c r="K20" s="35">
        <v>18</v>
      </c>
      <c r="L20" s="31">
        <v>335</v>
      </c>
      <c r="M20" s="34">
        <v>1972</v>
      </c>
      <c r="N20" s="28"/>
      <c r="O20" s="28"/>
      <c r="P20" s="28"/>
      <c r="Q20" s="28"/>
    </row>
    <row r="21" spans="1:17" x14ac:dyDescent="0.4">
      <c r="A21" s="45">
        <v>14</v>
      </c>
      <c r="B21" s="16">
        <f t="shared" ca="1" si="2"/>
        <v>44833</v>
      </c>
      <c r="C21" s="16">
        <f t="shared" ca="1" si="2"/>
        <v>44832</v>
      </c>
      <c r="D21" s="16">
        <f t="shared" ca="1" si="2"/>
        <v>44896</v>
      </c>
      <c r="E21" s="16">
        <f t="shared" ca="1" si="2"/>
        <v>44842</v>
      </c>
      <c r="F21" s="16">
        <f t="shared" ca="1" si="2"/>
        <v>44905</v>
      </c>
      <c r="G21" s="22">
        <f t="shared" ca="1" si="2"/>
        <v>44909</v>
      </c>
      <c r="H21" s="1"/>
      <c r="I21" s="1"/>
      <c r="J21" s="1"/>
      <c r="K21" s="35">
        <v>19</v>
      </c>
      <c r="L21" s="31">
        <v>372</v>
      </c>
      <c r="M21" s="34">
        <v>2307</v>
      </c>
      <c r="N21" s="28"/>
      <c r="O21" s="28"/>
      <c r="P21" s="28"/>
      <c r="Q21" s="28"/>
    </row>
    <row r="22" spans="1:17" x14ac:dyDescent="0.4">
      <c r="A22" s="45">
        <v>15</v>
      </c>
      <c r="B22" s="16">
        <f t="shared" ca="1" si="2"/>
        <v>44843</v>
      </c>
      <c r="C22" s="16">
        <f t="shared" ca="1" si="2"/>
        <v>44841</v>
      </c>
      <c r="D22" s="16">
        <f t="shared" ca="1" si="2"/>
        <v>44922</v>
      </c>
      <c r="E22" s="16">
        <f t="shared" ca="1" si="2"/>
        <v>44853</v>
      </c>
      <c r="F22" s="16">
        <f t="shared" ca="1" si="2"/>
        <v>44931</v>
      </c>
      <c r="G22" s="22">
        <f t="shared" ca="1" si="2"/>
        <v>44935</v>
      </c>
      <c r="H22" s="1"/>
      <c r="I22" s="1"/>
      <c r="J22" s="1"/>
      <c r="K22" s="36">
        <v>20</v>
      </c>
      <c r="L22" s="37" t="s">
        <v>27</v>
      </c>
      <c r="M22" s="38">
        <v>2679</v>
      </c>
      <c r="N22" s="28"/>
      <c r="O22" s="28"/>
      <c r="P22" s="28"/>
      <c r="Q22" s="28"/>
    </row>
    <row r="23" spans="1:17" x14ac:dyDescent="0.4">
      <c r="A23" s="45">
        <v>16</v>
      </c>
      <c r="B23" s="16">
        <f t="shared" ca="1" si="2"/>
        <v>44853</v>
      </c>
      <c r="C23" s="16">
        <f t="shared" ca="1" si="2"/>
        <v>44851</v>
      </c>
      <c r="D23" s="16">
        <f t="shared" ca="1" si="2"/>
        <v>44951</v>
      </c>
      <c r="E23" s="16">
        <f t="shared" ca="1" si="2"/>
        <v>44866</v>
      </c>
      <c r="F23" s="16">
        <f t="shared" ca="1" si="2"/>
        <v>44961</v>
      </c>
      <c r="G23" s="22">
        <f t="shared" ca="1" si="2"/>
        <v>44965</v>
      </c>
      <c r="Q23" s="28"/>
    </row>
    <row r="24" spans="1:17" x14ac:dyDescent="0.4">
      <c r="A24" s="45">
        <v>17</v>
      </c>
      <c r="B24" s="16">
        <f t="shared" ca="1" si="2"/>
        <v>44866</v>
      </c>
      <c r="C24" s="16">
        <f t="shared" ca="1" si="2"/>
        <v>44863</v>
      </c>
      <c r="D24" s="16">
        <f t="shared" ca="1" si="2"/>
        <v>44984</v>
      </c>
      <c r="E24" s="16">
        <f t="shared" ca="1" si="2"/>
        <v>44881</v>
      </c>
      <c r="F24" s="16">
        <f t="shared" ca="1" si="2"/>
        <v>44994</v>
      </c>
      <c r="G24" s="22">
        <f t="shared" ca="1" si="2"/>
        <v>44998</v>
      </c>
    </row>
    <row r="25" spans="1:17" x14ac:dyDescent="0.4">
      <c r="A25" s="45">
        <v>18</v>
      </c>
      <c r="B25" s="16">
        <f t="shared" ca="1" si="2"/>
        <v>44879</v>
      </c>
      <c r="C25" s="16">
        <f t="shared" ca="1" si="2"/>
        <v>44876</v>
      </c>
      <c r="D25" s="16">
        <f t="shared" ca="1" si="2"/>
        <v>45022</v>
      </c>
      <c r="E25" s="16">
        <f t="shared" ca="1" si="2"/>
        <v>44898</v>
      </c>
      <c r="F25" s="16">
        <f t="shared" ca="1" si="2"/>
        <v>45032</v>
      </c>
      <c r="G25" s="22">
        <f t="shared" ca="1" si="2"/>
        <v>45036</v>
      </c>
    </row>
    <row r="26" spans="1:17" x14ac:dyDescent="0.4">
      <c r="A26" s="45">
        <v>19</v>
      </c>
      <c r="B26" s="16">
        <f t="shared" ca="1" si="2"/>
        <v>44894</v>
      </c>
      <c r="C26" s="16">
        <f t="shared" ca="1" si="2"/>
        <v>44890</v>
      </c>
      <c r="D26" s="16">
        <f t="shared" ca="1" si="2"/>
        <v>45064</v>
      </c>
      <c r="E26" s="16">
        <f t="shared" ca="1" si="2"/>
        <v>44917</v>
      </c>
      <c r="F26" s="16">
        <f t="shared" ca="1" si="2"/>
        <v>45073</v>
      </c>
      <c r="G26" s="22">
        <f t="shared" ca="1" si="2"/>
        <v>45077</v>
      </c>
    </row>
    <row r="27" spans="1:17" ht="18" thickBot="1" x14ac:dyDescent="0.45">
      <c r="A27" s="20">
        <v>20</v>
      </c>
      <c r="B27" s="23">
        <f t="shared" ca="1" si="2"/>
        <v>44911</v>
      </c>
      <c r="C27" s="23">
        <f t="shared" ca="1" si="2"/>
        <v>44906</v>
      </c>
      <c r="D27" s="23">
        <f t="shared" ca="1" si="2"/>
        <v>45110</v>
      </c>
      <c r="E27" s="23">
        <f t="shared" ca="1" si="2"/>
        <v>44937</v>
      </c>
      <c r="F27" s="23">
        <f t="shared" ca="1" si="2"/>
        <v>45120</v>
      </c>
      <c r="G27" s="47">
        <f t="shared" ca="1" si="2"/>
        <v>45124</v>
      </c>
    </row>
  </sheetData>
  <sheetProtection password="C41E" sheet="1" objects="1" scenarios="1" selectLockedCells="1"/>
  <mergeCells count="9">
    <mergeCell ref="H10:I10"/>
    <mergeCell ref="H11:I11"/>
    <mergeCell ref="A1:I1"/>
    <mergeCell ref="H6:I7"/>
    <mergeCell ref="B2:G2"/>
    <mergeCell ref="B8:G8"/>
    <mergeCell ref="H8:I8"/>
    <mergeCell ref="H9:I9"/>
    <mergeCell ref="H5:I5"/>
  </mergeCells>
  <phoneticPr fontId="1" type="noConversion"/>
  <conditionalFormatting sqref="B9:G27">
    <cfRule type="containsBlanks" dxfId="0" priority="1">
      <formula>LEN(TRIM(B9))=0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어센틱포스</vt:lpstr>
      <vt:lpstr>아케인포스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임한울</dc:creator>
  <cp:lastModifiedBy>임한울</cp:lastModifiedBy>
  <dcterms:created xsi:type="dcterms:W3CDTF">2021-12-23T15:22:56Z</dcterms:created>
  <dcterms:modified xsi:type="dcterms:W3CDTF">2022-08-25T09:45:31Z</dcterms:modified>
</cp:coreProperties>
</file>