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FC7C3A56-A5EB-4EAC-A0CA-1E102185D8D1}" xr6:coauthVersionLast="47" xr6:coauthVersionMax="47" xr10:uidLastSave="{00000000-0000-0000-0000-000000000000}"/>
  <bookViews>
    <workbookView xWindow="5415" yWindow="1170" windowWidth="21210" windowHeight="14745" xr2:uid="{40C0CED4-BCEF-4DE6-9FE6-FA4D6BF35E81}"/>
  </bookViews>
  <sheets>
    <sheet name="12~15평균" sheetId="6" r:id="rId1"/>
    <sheet name="13~15평균" sheetId="1" r:id="rId2"/>
    <sheet name="13~16평균" sheetId="5" r:id="rId3"/>
    <sheet name="TEST" sheetId="3" r:id="rId4"/>
    <sheet name="TEST (실수방지복사본)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7" l="1"/>
  <c r="K16" i="7"/>
  <c r="H12" i="7"/>
  <c r="H11" i="7"/>
  <c r="H10" i="7"/>
  <c r="H9" i="7"/>
  <c r="H8" i="7"/>
  <c r="H7" i="7"/>
  <c r="H6" i="7"/>
  <c r="H5" i="7"/>
  <c r="H4" i="7"/>
  <c r="H3" i="7"/>
  <c r="G4" i="6"/>
  <c r="G5" i="6"/>
  <c r="I5" i="6" s="1"/>
  <c r="K5" i="6" s="1"/>
  <c r="G6" i="6"/>
  <c r="G7" i="6"/>
  <c r="G9" i="6"/>
  <c r="I9" i="6" s="1"/>
  <c r="G8" i="6"/>
  <c r="I10" i="6"/>
  <c r="K10" i="6" s="1"/>
  <c r="I8" i="6"/>
  <c r="K7" i="6" s="1"/>
  <c r="I7" i="6"/>
  <c r="I6" i="6"/>
  <c r="K6" i="6" s="1"/>
  <c r="J4" i="6"/>
  <c r="I4" i="6"/>
  <c r="K4" i="6" s="1"/>
  <c r="I4" i="5"/>
  <c r="I5" i="5"/>
  <c r="I6" i="5"/>
  <c r="I7" i="5"/>
  <c r="I8" i="5"/>
  <c r="I9" i="5"/>
  <c r="I10" i="5"/>
  <c r="K10" i="5" s="1"/>
  <c r="H10" i="1"/>
  <c r="J10" i="1" s="1"/>
  <c r="H9" i="1"/>
  <c r="G9" i="5"/>
  <c r="G8" i="5"/>
  <c r="G7" i="5"/>
  <c r="G6" i="5"/>
  <c r="G5" i="5"/>
  <c r="G4" i="5"/>
  <c r="J4" i="5"/>
  <c r="H4" i="3"/>
  <c r="K11" i="6" l="1"/>
  <c r="K4" i="5"/>
  <c r="K5" i="5"/>
  <c r="K6" i="5"/>
  <c r="K7" i="5"/>
  <c r="K17" i="3"/>
  <c r="K16" i="3"/>
  <c r="H3" i="3"/>
  <c r="H10" i="3"/>
  <c r="H8" i="3"/>
  <c r="H6" i="3"/>
  <c r="H7" i="3"/>
  <c r="H9" i="3"/>
  <c r="H11" i="3"/>
  <c r="H12" i="3"/>
  <c r="H5" i="3"/>
  <c r="F7" i="1"/>
  <c r="H7" i="1" s="1"/>
  <c r="I4" i="1"/>
  <c r="F5" i="1"/>
  <c r="H5" i="1" s="1"/>
  <c r="J5" i="1" s="1"/>
  <c r="F6" i="1"/>
  <c r="F8" i="1"/>
  <c r="F9" i="1"/>
  <c r="F4" i="1"/>
  <c r="K11" i="5" l="1"/>
  <c r="H8" i="1"/>
  <c r="J7" i="1" s="1"/>
  <c r="H4" i="1"/>
  <c r="J4" i="1" s="1"/>
  <c r="J11" i="1" s="1"/>
  <c r="H6" i="1"/>
  <c r="J6" i="1" s="1"/>
</calcChain>
</file>

<file path=xl/sharedStrings.xml><?xml version="1.0" encoding="utf-8"?>
<sst xmlns="http://schemas.openxmlformats.org/spreadsheetml/2006/main" count="168" uniqueCount="54">
  <si>
    <t>수호 강석</t>
    <phoneticPr fontId="2" type="noConversion"/>
  </si>
  <si>
    <t>경명돌</t>
    <phoneticPr fontId="2" type="noConversion"/>
  </si>
  <si>
    <t>상레하</t>
    <phoneticPr fontId="2" type="noConversion"/>
  </si>
  <si>
    <t>파편</t>
    <phoneticPr fontId="2" type="noConversion"/>
  </si>
  <si>
    <t>골드</t>
    <phoneticPr fontId="2" type="noConversion"/>
  </si>
  <si>
    <t>13강</t>
    <phoneticPr fontId="2" type="noConversion"/>
  </si>
  <si>
    <t>14강</t>
    <phoneticPr fontId="2" type="noConversion"/>
  </si>
  <si>
    <t>15강</t>
    <phoneticPr fontId="2" type="noConversion"/>
  </si>
  <si>
    <t>총합</t>
    <phoneticPr fontId="2" type="noConversion"/>
  </si>
  <si>
    <t>내 보유 개수</t>
    <phoneticPr fontId="2" type="noConversion"/>
  </si>
  <si>
    <t>필요 개수</t>
    <phoneticPr fontId="2" type="noConversion"/>
  </si>
  <si>
    <t>골드 전환</t>
    <phoneticPr fontId="2" type="noConversion"/>
  </si>
  <si>
    <t>개당 골드</t>
    <phoneticPr fontId="2" type="noConversion"/>
  </si>
  <si>
    <t>X</t>
    <phoneticPr fontId="2" type="noConversion"/>
  </si>
  <si>
    <t>성장 파편 제외한 값</t>
    <phoneticPr fontId="2" type="noConversion"/>
  </si>
  <si>
    <t>재료</t>
    <phoneticPr fontId="2" type="noConversion"/>
  </si>
  <si>
    <t>성장 파편</t>
    <phoneticPr fontId="2" type="noConversion"/>
  </si>
  <si>
    <t>16강</t>
    <phoneticPr fontId="2" type="noConversion"/>
  </si>
  <si>
    <t>실링</t>
    <phoneticPr fontId="2" type="noConversion"/>
  </si>
  <si>
    <t>▲</t>
    <phoneticPr fontId="2" type="noConversion"/>
  </si>
  <si>
    <t>여기 칸 채우기</t>
    <phoneticPr fontId="2" type="noConversion"/>
  </si>
  <si>
    <t>누른 횟수</t>
    <phoneticPr fontId="2" type="noConversion"/>
  </si>
  <si>
    <t>12강</t>
    <phoneticPr fontId="2" type="noConversion"/>
  </si>
  <si>
    <t>장인의 기운</t>
    <phoneticPr fontId="2" type="noConversion"/>
  </si>
  <si>
    <t>성장 실링</t>
    <phoneticPr fontId="2" type="noConversion"/>
  </si>
  <si>
    <t>교환 개수</t>
    <phoneticPr fontId="2" type="noConversion"/>
  </si>
  <si>
    <t>비율</t>
    <phoneticPr fontId="2" type="noConversion"/>
  </si>
  <si>
    <t>성장 파편만 계산</t>
    <phoneticPr fontId="2" type="noConversion"/>
  </si>
  <si>
    <t>효율따질거면 영지제작하기</t>
    <phoneticPr fontId="2" type="noConversion"/>
  </si>
  <si>
    <t>누른 횟수 : =sum(범위)</t>
    <phoneticPr fontId="2" type="noConversion"/>
  </si>
  <si>
    <t>장인의 기운 : sum(범위)/횟수</t>
    <phoneticPr fontId="2" type="noConversion"/>
  </si>
  <si>
    <t>* 목표 강화를 말함</t>
    <phoneticPr fontId="2" type="noConversion"/>
  </si>
  <si>
    <t>&lt;골드 상점 NPC 에서 바꿔먹는 실링 계산기&gt;</t>
    <phoneticPr fontId="2" type="noConversion"/>
  </si>
  <si>
    <t>* 파란색 칸에 횟수와 장인의 기운을 작성하세요.</t>
    <phoneticPr fontId="2" type="noConversion"/>
  </si>
  <si>
    <t>장인의 기운에 따른 누른 횟수는 아이스펭에서 확인 가능</t>
    <phoneticPr fontId="2" type="noConversion"/>
  </si>
  <si>
    <t>&lt;계승에 필요한 재화&gt;</t>
    <phoneticPr fontId="2" type="noConversion"/>
  </si>
  <si>
    <t>실링</t>
    <phoneticPr fontId="2" type="noConversion"/>
  </si>
  <si>
    <t>240,000 실링</t>
    <phoneticPr fontId="2" type="noConversion"/>
  </si>
  <si>
    <t>1,000 골드</t>
    <phoneticPr fontId="2" type="noConversion"/>
  </si>
  <si>
    <t>장비 제작</t>
    <phoneticPr fontId="2" type="noConversion"/>
  </si>
  <si>
    <t xml:space="preserve">계승 </t>
    <phoneticPr fontId="2" type="noConversion"/>
  </si>
  <si>
    <t>메모</t>
    <phoneticPr fontId="2" type="noConversion"/>
  </si>
  <si>
    <t xml:space="preserve"> 1덩이(x9999) = 650골 마을에서 구매함</t>
    <phoneticPr fontId="2" type="noConversion"/>
  </si>
  <si>
    <t>구매한 가격 작성</t>
    <phoneticPr fontId="2" type="noConversion"/>
  </si>
  <si>
    <t>메모 작성</t>
    <phoneticPr fontId="2" type="noConversion"/>
  </si>
  <si>
    <t>누르는 골드 + 골드 전환 값</t>
    <phoneticPr fontId="2" type="noConversion"/>
  </si>
  <si>
    <t>평균적으로 필요한 값을 목표로 작성하세용</t>
    <phoneticPr fontId="2" type="noConversion"/>
  </si>
  <si>
    <t>* 1490 딜러 ( 무기21강, 방어구20강 / 장갑 19강 ▶ (계승 후) 12~16강 )</t>
    <phoneticPr fontId="2" type="noConversion"/>
  </si>
  <si>
    <t>* 1492.5 딜러 ( 무기 21강, 방어구 20강 ▶ (계승 후) 13강~15강 )</t>
    <phoneticPr fontId="2" type="noConversion"/>
  </si>
  <si>
    <t>* 1490 서포터 ( 무기19강, 상의21강 / 방어구 20강 ▶ (계승 후) 13~16강 )</t>
    <phoneticPr fontId="2" type="noConversion"/>
  </si>
  <si>
    <t>남은 개수</t>
    <phoneticPr fontId="2" type="noConversion"/>
  </si>
  <si>
    <r>
      <t xml:space="preserve">* 파란색 </t>
    </r>
    <r>
      <rPr>
        <b/>
        <sz val="11"/>
        <color rgb="FFFF0000"/>
        <rFont val="맑은 고딕"/>
        <family val="3"/>
        <charset val="129"/>
        <scheme val="minor"/>
      </rPr>
      <t>총합 칸</t>
    </r>
    <r>
      <rPr>
        <sz val="11"/>
        <color rgb="FFFF0000"/>
        <rFont val="맑은 고딕"/>
        <family val="3"/>
        <charset val="129"/>
        <scheme val="minor"/>
      </rPr>
      <t>은 범위를 따로 설정하셔야 함</t>
    </r>
    <phoneticPr fontId="2" type="noConversion"/>
  </si>
  <si>
    <r>
      <t xml:space="preserve">* </t>
    </r>
    <r>
      <rPr>
        <sz val="11"/>
        <color theme="4"/>
        <rFont val="맑은 고딕"/>
        <family val="3"/>
        <charset val="129"/>
        <scheme val="minor"/>
      </rPr>
      <t>성장 실링 정확하지 않음.</t>
    </r>
    <r>
      <rPr>
        <sz val="11"/>
        <color theme="1"/>
        <rFont val="맑은 고딕"/>
        <family val="3"/>
        <charset val="129"/>
        <scheme val="minor"/>
      </rPr>
      <t xml:space="preserve"> 강화 전 확인 후 수정작업 필요</t>
    </r>
    <phoneticPr fontId="2" type="noConversion"/>
  </si>
  <si>
    <r>
      <t xml:space="preserve">* </t>
    </r>
    <r>
      <rPr>
        <sz val="11"/>
        <color theme="4"/>
        <rFont val="맑은 고딕"/>
        <family val="3"/>
        <charset val="129"/>
        <scheme val="minor"/>
      </rPr>
      <t>특수 재련</t>
    </r>
    <r>
      <rPr>
        <sz val="11"/>
        <color theme="1"/>
        <rFont val="맑은 고딕"/>
        <family val="3"/>
        <charset val="129"/>
        <scheme val="minor"/>
      </rPr>
      <t>으로 붙었다면 성장 파편, 성장 실링 제외하고 0으로 작성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</si>
</sst>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87" formatCode="0.000"/>
  </numFmts>
  <fonts count="8" x14ac:knownFonts="1">
    <font>
      <sz val="11"/>
      <color theme="1"/>
      <name val="G마켓 산스 Medium"/>
      <family val="2"/>
      <charset val="129"/>
    </font>
    <font>
      <sz val="11"/>
      <color theme="1"/>
      <name val="G마켓 산스 Medium"/>
      <family val="2"/>
      <charset val="129"/>
    </font>
    <font>
      <sz val="8"/>
      <name val="G마켓 산스 Medium"/>
      <family val="2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3" fillId="8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9" fontId="3" fillId="5" borderId="1" xfId="2" applyFont="1" applyFill="1" applyBorder="1" applyAlignment="1">
      <alignment horizontal="center" vertical="center"/>
    </xf>
    <xf numFmtId="9" fontId="3" fillId="5" borderId="6" xfId="2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41" fontId="3" fillId="0" borderId="13" xfId="1" applyNumberFormat="1" applyFont="1" applyBorder="1">
      <alignment vertical="center"/>
    </xf>
    <xf numFmtId="41" fontId="3" fillId="2" borderId="17" xfId="0" applyNumberFormat="1" applyFont="1" applyFill="1" applyBorder="1">
      <alignment vertical="center"/>
    </xf>
    <xf numFmtId="0" fontId="3" fillId="0" borderId="0" xfId="0" applyFont="1" applyAlignment="1">
      <alignment horizontal="left" vertical="center" indent="1"/>
    </xf>
    <xf numFmtId="41" fontId="3" fillId="7" borderId="13" xfId="1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41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left" vertical="center" indent="1"/>
    </xf>
    <xf numFmtId="0" fontId="3" fillId="4" borderId="14" xfId="0" applyFont="1" applyFill="1" applyBorder="1" applyAlignment="1">
      <alignment horizontal="center" vertical="center"/>
    </xf>
    <xf numFmtId="41" fontId="3" fillId="0" borderId="15" xfId="1" applyNumberFormat="1" applyFont="1" applyBorder="1">
      <alignment vertical="center"/>
    </xf>
    <xf numFmtId="41" fontId="3" fillId="2" borderId="9" xfId="0" applyNumberFormat="1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5" borderId="3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6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1" fontId="3" fillId="0" borderId="8" xfId="1" applyFont="1" applyFill="1" applyBorder="1" applyAlignment="1">
      <alignment horizontal="center" vertical="center"/>
    </xf>
    <xf numFmtId="41" fontId="3" fillId="0" borderId="9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1" fontId="3" fillId="0" borderId="1" xfId="1" applyNumberFormat="1" applyFont="1" applyBorder="1">
      <alignment vertical="center"/>
    </xf>
    <xf numFmtId="41" fontId="3" fillId="2" borderId="1" xfId="0" applyNumberFormat="1" applyFont="1" applyFill="1" applyBorder="1">
      <alignment vertical="center"/>
    </xf>
    <xf numFmtId="41" fontId="3" fillId="5" borderId="1" xfId="1" applyNumberFormat="1" applyFont="1" applyFill="1" applyBorder="1">
      <alignment vertical="center"/>
    </xf>
    <xf numFmtId="41" fontId="3" fillId="0" borderId="1" xfId="0" applyNumberFormat="1" applyFont="1" applyBorder="1">
      <alignment vertical="center"/>
    </xf>
    <xf numFmtId="187" fontId="3" fillId="5" borderId="1" xfId="0" applyNumberFormat="1" applyFont="1" applyFill="1" applyBorder="1">
      <alignment vertical="center"/>
    </xf>
    <xf numFmtId="0" fontId="3" fillId="0" borderId="6" xfId="0" applyFont="1" applyBorder="1">
      <alignment vertical="center"/>
    </xf>
    <xf numFmtId="0" fontId="3" fillId="5" borderId="1" xfId="0" applyFont="1" applyFill="1" applyBorder="1">
      <alignment vertical="center"/>
    </xf>
    <xf numFmtId="41" fontId="3" fillId="5" borderId="1" xfId="1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1" fontId="3" fillId="6" borderId="1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1" fontId="3" fillId="0" borderId="15" xfId="1" applyNumberFormat="1" applyFont="1" applyBorder="1" applyAlignment="1">
      <alignment horizontal="center" vertical="center"/>
    </xf>
    <xf numFmtId="41" fontId="3" fillId="0" borderId="19" xfId="1" applyNumberFormat="1" applyFont="1" applyBorder="1" applyAlignment="1">
      <alignment horizontal="center" vertical="center"/>
    </xf>
    <xf numFmtId="41" fontId="3" fillId="0" borderId="22" xfId="1" applyNumberFormat="1" applyFont="1" applyBorder="1" applyAlignment="1">
      <alignment horizontal="center" vertical="center"/>
    </xf>
    <xf numFmtId="41" fontId="3" fillId="2" borderId="8" xfId="0" applyNumberFormat="1" applyFont="1" applyFill="1" applyBorder="1">
      <alignment vertical="center"/>
    </xf>
    <xf numFmtId="41" fontId="3" fillId="5" borderId="8" xfId="1" applyNumberFormat="1" applyFont="1" applyFill="1" applyBorder="1">
      <alignment vertical="center"/>
    </xf>
    <xf numFmtId="41" fontId="3" fillId="0" borderId="8" xfId="0" applyNumberFormat="1" applyFont="1" applyBorder="1">
      <alignment vertical="center"/>
    </xf>
    <xf numFmtId="0" fontId="3" fillId="5" borderId="8" xfId="0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41" fontId="3" fillId="0" borderId="20" xfId="0" applyNumberFormat="1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1" fontId="3" fillId="0" borderId="3" xfId="1" applyNumberFormat="1" applyFont="1" applyBorder="1">
      <alignment vertical="center"/>
    </xf>
    <xf numFmtId="41" fontId="3" fillId="2" borderId="3" xfId="0" applyNumberFormat="1" applyFont="1" applyFill="1" applyBorder="1">
      <alignment vertical="center"/>
    </xf>
    <xf numFmtId="41" fontId="3" fillId="5" borderId="3" xfId="1" applyNumberFormat="1" applyFont="1" applyFill="1" applyBorder="1">
      <alignment vertical="center"/>
    </xf>
    <xf numFmtId="41" fontId="3" fillId="0" borderId="3" xfId="0" applyNumberFormat="1" applyFont="1" applyBorder="1">
      <alignment vertical="center"/>
    </xf>
    <xf numFmtId="187" fontId="3" fillId="5" borderId="3" xfId="0" applyNumberFormat="1" applyFont="1" applyFill="1" applyBorder="1">
      <alignment vertical="center"/>
    </xf>
    <xf numFmtId="0" fontId="3" fillId="0" borderId="4" xfId="0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15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표 스타일 1" pivot="0" count="3" xr9:uid="{6309C4A8-2A6E-4183-9745-3B9957ADD13D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653A-B923-411F-A064-44BBE686240B}">
  <dimension ref="B2:L13"/>
  <sheetViews>
    <sheetView tabSelected="1" workbookViewId="0">
      <selection activeCell="H13" sqref="H13"/>
    </sheetView>
  </sheetViews>
  <sheetFormatPr defaultRowHeight="24" customHeight="1" x14ac:dyDescent="0.3"/>
  <cols>
    <col min="1" max="6" width="8.796875" style="1"/>
    <col min="7" max="7" width="10.69921875" style="1" bestFit="1" customWidth="1"/>
    <col min="8" max="8" width="10.69921875" style="1" customWidth="1"/>
    <col min="9" max="9" width="10.69921875" style="1" bestFit="1" customWidth="1"/>
    <col min="10" max="10" width="12.59765625" style="1" customWidth="1"/>
    <col min="11" max="11" width="9.59765625" style="1" customWidth="1"/>
    <col min="12" max="12" width="36" style="1" bestFit="1" customWidth="1"/>
    <col min="13" max="16384" width="8.796875" style="1"/>
  </cols>
  <sheetData>
    <row r="2" spans="2:12" s="1" customFormat="1" ht="24" customHeight="1" thickBot="1" x14ac:dyDescent="0.35">
      <c r="B2" s="1" t="s">
        <v>47</v>
      </c>
    </row>
    <row r="3" spans="2:12" s="1" customFormat="1" ht="24" customHeight="1" x14ac:dyDescent="0.3">
      <c r="B3" s="32" t="s">
        <v>15</v>
      </c>
      <c r="C3" s="41" t="s">
        <v>22</v>
      </c>
      <c r="D3" s="41" t="s">
        <v>5</v>
      </c>
      <c r="E3" s="41" t="s">
        <v>6</v>
      </c>
      <c r="F3" s="41" t="s">
        <v>7</v>
      </c>
      <c r="G3" s="41" t="s">
        <v>10</v>
      </c>
      <c r="H3" s="41" t="s">
        <v>9</v>
      </c>
      <c r="I3" s="41" t="s">
        <v>50</v>
      </c>
      <c r="J3" s="41" t="s">
        <v>12</v>
      </c>
      <c r="K3" s="41" t="s">
        <v>11</v>
      </c>
      <c r="L3" s="34" t="s">
        <v>41</v>
      </c>
    </row>
    <row r="4" spans="2:12" s="1" customFormat="1" ht="24" customHeight="1" x14ac:dyDescent="0.3">
      <c r="B4" s="42" t="s">
        <v>0</v>
      </c>
      <c r="C4" s="43">
        <v>2588</v>
      </c>
      <c r="D4" s="43">
        <v>2588</v>
      </c>
      <c r="E4" s="43">
        <v>4805</v>
      </c>
      <c r="F4" s="43">
        <v>5149</v>
      </c>
      <c r="G4" s="44">
        <f>SUM(C4:F4)</f>
        <v>15130</v>
      </c>
      <c r="H4" s="45">
        <v>0</v>
      </c>
      <c r="I4" s="46">
        <f>'12~15평균'!$G4-'12~15평균'!$H4</f>
        <v>15130</v>
      </c>
      <c r="J4" s="47">
        <f t="shared" ref="J4" si="0">650/9999</f>
        <v>6.5006500650065011E-2</v>
      </c>
      <c r="K4" s="46">
        <f>'12~15평균'!$I4*'12~15평균'!$J4</f>
        <v>983.54835483548356</v>
      </c>
      <c r="L4" s="48" t="s">
        <v>42</v>
      </c>
    </row>
    <row r="5" spans="2:12" s="1" customFormat="1" ht="24" customHeight="1" x14ac:dyDescent="0.3">
      <c r="B5" s="42" t="s">
        <v>1</v>
      </c>
      <c r="C5" s="43">
        <v>73</v>
      </c>
      <c r="D5" s="43">
        <v>73</v>
      </c>
      <c r="E5" s="43">
        <v>137</v>
      </c>
      <c r="F5" s="43">
        <v>137</v>
      </c>
      <c r="G5" s="44">
        <f>SUM(C5:F5)</f>
        <v>420</v>
      </c>
      <c r="H5" s="45">
        <v>0</v>
      </c>
      <c r="I5" s="46">
        <f>'12~15평균'!$G5-'12~15평균'!$H5</f>
        <v>420</v>
      </c>
      <c r="J5" s="49">
        <v>51</v>
      </c>
      <c r="K5" s="46">
        <f>'12~15평균'!$I5*'12~15평균'!$J5</f>
        <v>21420</v>
      </c>
      <c r="L5" s="48"/>
    </row>
    <row r="6" spans="2:12" s="1" customFormat="1" ht="24" customHeight="1" x14ac:dyDescent="0.3">
      <c r="B6" s="42" t="s">
        <v>2</v>
      </c>
      <c r="C6" s="43">
        <v>33</v>
      </c>
      <c r="D6" s="43">
        <v>33</v>
      </c>
      <c r="E6" s="43">
        <v>80</v>
      </c>
      <c r="F6" s="43">
        <v>80</v>
      </c>
      <c r="G6" s="44">
        <f>SUM(C6:F6)</f>
        <v>226</v>
      </c>
      <c r="H6" s="45">
        <v>0</v>
      </c>
      <c r="I6" s="46">
        <f>'12~15평균'!$G6-'12~15평균'!$H6</f>
        <v>226</v>
      </c>
      <c r="J6" s="49">
        <v>27</v>
      </c>
      <c r="K6" s="46">
        <f>'12~15평균'!$I6*'12~15평균'!$J6</f>
        <v>6102</v>
      </c>
      <c r="L6" s="48" t="s">
        <v>28</v>
      </c>
    </row>
    <row r="7" spans="2:12" s="1" customFormat="1" ht="24" customHeight="1" x14ac:dyDescent="0.3">
      <c r="B7" s="42" t="s">
        <v>16</v>
      </c>
      <c r="C7" s="43">
        <v>30000</v>
      </c>
      <c r="D7" s="43">
        <v>30000</v>
      </c>
      <c r="E7" s="43">
        <v>42000</v>
      </c>
      <c r="F7" s="43">
        <v>42000</v>
      </c>
      <c r="G7" s="44">
        <f>SUM(C7:F7)</f>
        <v>144000</v>
      </c>
      <c r="H7" s="50">
        <v>0</v>
      </c>
      <c r="I7" s="46">
        <f>'12~15평균'!$G7-'12~15평균'!$H7</f>
        <v>144000</v>
      </c>
      <c r="J7" s="51">
        <v>0.435</v>
      </c>
      <c r="K7" s="52">
        <f>I8*J7</f>
        <v>74467.649999999994</v>
      </c>
      <c r="L7" s="48" t="s">
        <v>27</v>
      </c>
    </row>
    <row r="8" spans="2:12" s="1" customFormat="1" ht="24" customHeight="1" x14ac:dyDescent="0.3">
      <c r="B8" s="42" t="s">
        <v>3</v>
      </c>
      <c r="C8" s="43">
        <v>3983</v>
      </c>
      <c r="D8" s="43">
        <v>3983</v>
      </c>
      <c r="E8" s="43">
        <v>9612</v>
      </c>
      <c r="F8" s="43">
        <v>9612</v>
      </c>
      <c r="G8" s="44">
        <f>SUM(C8:F8)</f>
        <v>27190</v>
      </c>
      <c r="H8" s="50"/>
      <c r="I8" s="46">
        <f>(G7+G8)-H7</f>
        <v>171190</v>
      </c>
      <c r="J8" s="51"/>
      <c r="K8" s="52"/>
      <c r="L8" s="48" t="s">
        <v>14</v>
      </c>
    </row>
    <row r="9" spans="2:12" s="1" customFormat="1" ht="24" customHeight="1" x14ac:dyDescent="0.3">
      <c r="B9" s="42" t="s">
        <v>4</v>
      </c>
      <c r="C9" s="43">
        <v>3187</v>
      </c>
      <c r="D9" s="43">
        <v>3187</v>
      </c>
      <c r="E9" s="43">
        <v>5950</v>
      </c>
      <c r="F9" s="43">
        <v>6408</v>
      </c>
      <c r="G9" s="44">
        <f>SUM(C9:F9)</f>
        <v>18732</v>
      </c>
      <c r="H9" s="45">
        <v>0</v>
      </c>
      <c r="I9" s="46">
        <f>'12~15평균'!$G9-'12~15평균'!$H9</f>
        <v>18732</v>
      </c>
      <c r="J9" s="53" t="s">
        <v>13</v>
      </c>
      <c r="K9" s="54" t="s">
        <v>13</v>
      </c>
      <c r="L9" s="48"/>
    </row>
    <row r="10" spans="2:12" s="1" customFormat="1" ht="24" customHeight="1" thickBot="1" x14ac:dyDescent="0.35">
      <c r="B10" s="55" t="s">
        <v>36</v>
      </c>
      <c r="C10" s="56"/>
      <c r="D10" s="57"/>
      <c r="E10" s="57"/>
      <c r="F10" s="58"/>
      <c r="G10" s="59">
        <v>5000000</v>
      </c>
      <c r="H10" s="60">
        <v>0</v>
      </c>
      <c r="I10" s="61">
        <f>G10-H10</f>
        <v>5000000</v>
      </c>
      <c r="J10" s="62">
        <v>0.01</v>
      </c>
      <c r="K10" s="63">
        <f>I10*J10</f>
        <v>50000</v>
      </c>
      <c r="L10" s="64" t="s">
        <v>46</v>
      </c>
    </row>
    <row r="11" spans="2:12" s="1" customFormat="1" ht="24" customHeight="1" thickBot="1" x14ac:dyDescent="0.35">
      <c r="K11" s="65">
        <f>I9+SUM(K4:K8)</f>
        <v>121705.19835483548</v>
      </c>
      <c r="L11" s="66" t="s">
        <v>45</v>
      </c>
    </row>
    <row r="12" spans="2:12" s="1" customFormat="1" ht="24" customHeight="1" x14ac:dyDescent="0.3">
      <c r="H12" s="67" t="s">
        <v>19</v>
      </c>
      <c r="J12" s="67" t="s">
        <v>19</v>
      </c>
      <c r="L12" s="67" t="s">
        <v>19</v>
      </c>
    </row>
    <row r="13" spans="2:12" s="1" customFormat="1" ht="24" customHeight="1" x14ac:dyDescent="0.3">
      <c r="H13" s="67" t="s">
        <v>20</v>
      </c>
      <c r="J13" s="67" t="s">
        <v>43</v>
      </c>
      <c r="L13" s="68" t="s">
        <v>44</v>
      </c>
    </row>
  </sheetData>
  <mergeCells count="4">
    <mergeCell ref="H7:H8"/>
    <mergeCell ref="J7:J8"/>
    <mergeCell ref="K7:K8"/>
    <mergeCell ref="C10:F10"/>
  </mergeCells>
  <phoneticPr fontId="2" type="noConversion"/>
  <conditionalFormatting sqref="I4:I9">
    <cfRule type="cellIs" dxfId="11" priority="3" operator="greaterThan">
      <formula>0</formula>
    </cfRule>
    <cfRule type="cellIs" dxfId="10" priority="4" operator="lessThanOrEqual">
      <formula>0</formula>
    </cfRule>
  </conditionalFormatting>
  <conditionalFormatting sqref="I10">
    <cfRule type="cellIs" dxfId="9" priority="1" operator="greaterThan">
      <formula>0</formula>
    </cfRule>
    <cfRule type="cellIs" dxfId="8" priority="2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9E4B-9906-4EFC-9F6D-F807EC080DA1}">
  <dimension ref="B2:K13"/>
  <sheetViews>
    <sheetView workbookViewId="0">
      <selection sqref="A1:XFD1048576"/>
    </sheetView>
  </sheetViews>
  <sheetFormatPr defaultRowHeight="24" customHeight="1" x14ac:dyDescent="0.3"/>
  <cols>
    <col min="1" max="5" width="8.796875" style="1"/>
    <col min="6" max="6" width="10.69921875" style="1" bestFit="1" customWidth="1"/>
    <col min="7" max="7" width="10.69921875" style="1" customWidth="1"/>
    <col min="8" max="8" width="10.69921875" style="1" bestFit="1" customWidth="1"/>
    <col min="9" max="9" width="12.59765625" style="1" customWidth="1"/>
    <col min="10" max="10" width="9.59765625" style="1" customWidth="1"/>
    <col min="11" max="11" width="36" style="1" bestFit="1" customWidth="1"/>
    <col min="12" max="16384" width="8.796875" style="1"/>
  </cols>
  <sheetData>
    <row r="2" spans="2:11" ht="24" customHeight="1" thickBot="1" x14ac:dyDescent="0.35">
      <c r="B2" s="1" t="s">
        <v>48</v>
      </c>
    </row>
    <row r="3" spans="2:11" ht="24" customHeight="1" thickBot="1" x14ac:dyDescent="0.35">
      <c r="B3" s="2" t="s">
        <v>15</v>
      </c>
      <c r="C3" s="4" t="s">
        <v>5</v>
      </c>
      <c r="D3" s="4" t="s">
        <v>6</v>
      </c>
      <c r="E3" s="4" t="s">
        <v>7</v>
      </c>
      <c r="F3" s="4" t="s">
        <v>10</v>
      </c>
      <c r="G3" s="2" t="s">
        <v>9</v>
      </c>
      <c r="H3" s="4" t="s">
        <v>50</v>
      </c>
      <c r="I3" s="4" t="s">
        <v>12</v>
      </c>
      <c r="J3" s="4" t="s">
        <v>11</v>
      </c>
      <c r="K3" s="5" t="s">
        <v>41</v>
      </c>
    </row>
    <row r="4" spans="2:11" ht="24" customHeight="1" x14ac:dyDescent="0.3">
      <c r="B4" s="69" t="s">
        <v>0</v>
      </c>
      <c r="C4" s="70">
        <v>2588</v>
      </c>
      <c r="D4" s="70">
        <v>4805</v>
      </c>
      <c r="E4" s="70">
        <v>5149</v>
      </c>
      <c r="F4" s="71">
        <f>SUM(C4:E4)</f>
        <v>12542</v>
      </c>
      <c r="G4" s="72">
        <v>0</v>
      </c>
      <c r="H4" s="73">
        <f>'13~15평균'!$F4-'13~15평균'!$G4</f>
        <v>12542</v>
      </c>
      <c r="I4" s="74">
        <f t="shared" ref="I4" si="0">650/9999</f>
        <v>6.5006500650065011E-2</v>
      </c>
      <c r="J4" s="73">
        <f>'13~15평균'!$H4*'13~15평균'!$I4</f>
        <v>815.31153115311531</v>
      </c>
      <c r="K4" s="75" t="s">
        <v>42</v>
      </c>
    </row>
    <row r="5" spans="2:11" ht="24" customHeight="1" x14ac:dyDescent="0.3">
      <c r="B5" s="42" t="s">
        <v>1</v>
      </c>
      <c r="C5" s="43">
        <v>73</v>
      </c>
      <c r="D5" s="43">
        <v>137</v>
      </c>
      <c r="E5" s="43">
        <v>137</v>
      </c>
      <c r="F5" s="44">
        <f t="shared" ref="F5:F9" si="1">SUM(C5:E5)</f>
        <v>347</v>
      </c>
      <c r="G5" s="45">
        <v>0</v>
      </c>
      <c r="H5" s="46">
        <f>'13~15평균'!$F5-'13~15평균'!$G5</f>
        <v>347</v>
      </c>
      <c r="I5" s="49">
        <v>51</v>
      </c>
      <c r="J5" s="46">
        <f>'13~15평균'!$H5*'13~15평균'!$I5</f>
        <v>17697</v>
      </c>
      <c r="K5" s="48"/>
    </row>
    <row r="6" spans="2:11" ht="24" customHeight="1" x14ac:dyDescent="0.3">
      <c r="B6" s="42" t="s">
        <v>2</v>
      </c>
      <c r="C6" s="43">
        <v>33</v>
      </c>
      <c r="D6" s="43">
        <v>80</v>
      </c>
      <c r="E6" s="43">
        <v>80</v>
      </c>
      <c r="F6" s="44">
        <f t="shared" si="1"/>
        <v>193</v>
      </c>
      <c r="G6" s="45">
        <v>0</v>
      </c>
      <c r="H6" s="46">
        <f>'13~15평균'!$F6-'13~15평균'!$G6</f>
        <v>193</v>
      </c>
      <c r="I6" s="49">
        <v>27</v>
      </c>
      <c r="J6" s="46">
        <f>'13~15평균'!$H6*'13~15평균'!$I6</f>
        <v>5211</v>
      </c>
      <c r="K6" s="48" t="s">
        <v>28</v>
      </c>
    </row>
    <row r="7" spans="2:11" ht="24" customHeight="1" x14ac:dyDescent="0.3">
      <c r="B7" s="42" t="s">
        <v>16</v>
      </c>
      <c r="C7" s="43">
        <v>30000</v>
      </c>
      <c r="D7" s="43">
        <v>42000</v>
      </c>
      <c r="E7" s="43">
        <v>42000</v>
      </c>
      <c r="F7" s="44">
        <f>SUM(C7:E7)</f>
        <v>114000</v>
      </c>
      <c r="G7" s="50">
        <v>0</v>
      </c>
      <c r="H7" s="46">
        <f>'13~15평균'!$F7-'13~15평균'!$G7</f>
        <v>114000</v>
      </c>
      <c r="I7" s="51">
        <v>0.435</v>
      </c>
      <c r="J7" s="52">
        <f>H8*I7</f>
        <v>59685.044999999998</v>
      </c>
      <c r="K7" s="48" t="s">
        <v>27</v>
      </c>
    </row>
    <row r="8" spans="2:11" ht="24" customHeight="1" x14ac:dyDescent="0.3">
      <c r="B8" s="42" t="s">
        <v>3</v>
      </c>
      <c r="C8" s="43">
        <v>3983</v>
      </c>
      <c r="D8" s="43">
        <v>9612</v>
      </c>
      <c r="E8" s="43">
        <v>9612</v>
      </c>
      <c r="F8" s="44">
        <f t="shared" si="1"/>
        <v>23207</v>
      </c>
      <c r="G8" s="50"/>
      <c r="H8" s="46">
        <f>(F7+F8)-G7</f>
        <v>137207</v>
      </c>
      <c r="I8" s="51"/>
      <c r="J8" s="52"/>
      <c r="K8" s="48" t="s">
        <v>14</v>
      </c>
    </row>
    <row r="9" spans="2:11" ht="24" customHeight="1" x14ac:dyDescent="0.3">
      <c r="B9" s="42" t="s">
        <v>4</v>
      </c>
      <c r="C9" s="43">
        <v>3187</v>
      </c>
      <c r="D9" s="43">
        <v>5950</v>
      </c>
      <c r="E9" s="43">
        <v>6408</v>
      </c>
      <c r="F9" s="44">
        <f t="shared" si="1"/>
        <v>15545</v>
      </c>
      <c r="G9" s="45">
        <v>0</v>
      </c>
      <c r="H9" s="46">
        <f>'13~15평균'!$F9-'13~15평균'!$G9</f>
        <v>15545</v>
      </c>
      <c r="I9" s="53" t="s">
        <v>13</v>
      </c>
      <c r="J9" s="54" t="s">
        <v>13</v>
      </c>
      <c r="K9" s="48"/>
    </row>
    <row r="10" spans="2:11" ht="24" customHeight="1" thickBot="1" x14ac:dyDescent="0.35">
      <c r="B10" s="55" t="s">
        <v>36</v>
      </c>
      <c r="C10" s="56"/>
      <c r="D10" s="57"/>
      <c r="E10" s="58"/>
      <c r="F10" s="59">
        <v>4000000</v>
      </c>
      <c r="G10" s="60">
        <v>0</v>
      </c>
      <c r="H10" s="61">
        <f>'13~15평균'!$F10-'13~15평균'!$G10</f>
        <v>4000000</v>
      </c>
      <c r="I10" s="62">
        <v>0.01</v>
      </c>
      <c r="J10" s="63">
        <f>H10*I10</f>
        <v>40000</v>
      </c>
      <c r="K10" s="64" t="s">
        <v>46</v>
      </c>
    </row>
    <row r="11" spans="2:11" ht="24" customHeight="1" thickBot="1" x14ac:dyDescent="0.35">
      <c r="J11" s="65">
        <f>H9+SUM(J4:J8)</f>
        <v>98953.356531153113</v>
      </c>
      <c r="K11" s="66" t="s">
        <v>45</v>
      </c>
    </row>
    <row r="12" spans="2:11" ht="24" customHeight="1" x14ac:dyDescent="0.3">
      <c r="G12" s="67" t="s">
        <v>19</v>
      </c>
      <c r="I12" s="67" t="s">
        <v>19</v>
      </c>
      <c r="K12" s="67" t="s">
        <v>19</v>
      </c>
    </row>
    <row r="13" spans="2:11" ht="24" customHeight="1" x14ac:dyDescent="0.3">
      <c r="G13" s="67" t="s">
        <v>20</v>
      </c>
      <c r="I13" s="67" t="s">
        <v>43</v>
      </c>
      <c r="K13" s="68" t="s">
        <v>44</v>
      </c>
    </row>
  </sheetData>
  <mergeCells count="4">
    <mergeCell ref="G7:G8"/>
    <mergeCell ref="I7:I8"/>
    <mergeCell ref="J7:J8"/>
    <mergeCell ref="C10:E10"/>
  </mergeCells>
  <phoneticPr fontId="2" type="noConversion"/>
  <conditionalFormatting sqref="H4:H10">
    <cfRule type="cellIs" dxfId="7" priority="3" operator="greaterThan">
      <formula>0</formula>
    </cfRule>
    <cfRule type="cellIs" dxfId="6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FDAA-6A97-40E4-AAFB-A2A9C46FA469}">
  <dimension ref="B2:L13"/>
  <sheetViews>
    <sheetView workbookViewId="0">
      <selection sqref="A1:XFD1048576"/>
    </sheetView>
  </sheetViews>
  <sheetFormatPr defaultRowHeight="24" customHeight="1" x14ac:dyDescent="0.3"/>
  <cols>
    <col min="1" max="6" width="8.796875" style="1"/>
    <col min="7" max="7" width="10.69921875" style="1" bestFit="1" customWidth="1"/>
    <col min="8" max="8" width="10.69921875" style="1" customWidth="1"/>
    <col min="9" max="9" width="10.69921875" style="1" bestFit="1" customWidth="1"/>
    <col min="10" max="10" width="12.59765625" style="1" customWidth="1"/>
    <col min="11" max="11" width="9.59765625" style="1" customWidth="1"/>
    <col min="12" max="12" width="36" style="1" bestFit="1" customWidth="1"/>
    <col min="13" max="16384" width="8.796875" style="1"/>
  </cols>
  <sheetData>
    <row r="2" spans="2:12" s="1" customFormat="1" ht="24" customHeight="1" thickBot="1" x14ac:dyDescent="0.35">
      <c r="B2" s="1" t="s">
        <v>49</v>
      </c>
    </row>
    <row r="3" spans="2:12" s="1" customFormat="1" ht="24" customHeight="1" x14ac:dyDescent="0.3">
      <c r="B3" s="32" t="s">
        <v>15</v>
      </c>
      <c r="C3" s="41" t="s">
        <v>5</v>
      </c>
      <c r="D3" s="41" t="s">
        <v>6</v>
      </c>
      <c r="E3" s="41" t="s">
        <v>7</v>
      </c>
      <c r="F3" s="41" t="s">
        <v>17</v>
      </c>
      <c r="G3" s="41" t="s">
        <v>10</v>
      </c>
      <c r="H3" s="41" t="s">
        <v>9</v>
      </c>
      <c r="I3" s="41" t="s">
        <v>50</v>
      </c>
      <c r="J3" s="41" t="s">
        <v>12</v>
      </c>
      <c r="K3" s="41" t="s">
        <v>11</v>
      </c>
      <c r="L3" s="34" t="s">
        <v>41</v>
      </c>
    </row>
    <row r="4" spans="2:12" s="1" customFormat="1" ht="24" customHeight="1" x14ac:dyDescent="0.3">
      <c r="B4" s="42" t="s">
        <v>0</v>
      </c>
      <c r="C4" s="43">
        <v>2588</v>
      </c>
      <c r="D4" s="43">
        <v>4805</v>
      </c>
      <c r="E4" s="43">
        <v>5149</v>
      </c>
      <c r="F4" s="43">
        <v>7398</v>
      </c>
      <c r="G4" s="44">
        <f>SUM(C4:F4)</f>
        <v>19940</v>
      </c>
      <c r="H4" s="45">
        <v>0</v>
      </c>
      <c r="I4" s="46">
        <f>'13~16평균'!$G4-'13~16평균'!$H4</f>
        <v>19940</v>
      </c>
      <c r="J4" s="47">
        <f t="shared" ref="J4" si="0">650/9999</f>
        <v>6.5006500650065011E-2</v>
      </c>
      <c r="K4" s="46">
        <f>'13~16평균'!$I4*'13~16평균'!$J4</f>
        <v>1296.2296229622964</v>
      </c>
      <c r="L4" s="48" t="s">
        <v>42</v>
      </c>
    </row>
    <row r="5" spans="2:12" s="1" customFormat="1" ht="24" customHeight="1" x14ac:dyDescent="0.3">
      <c r="B5" s="42" t="s">
        <v>1</v>
      </c>
      <c r="C5" s="43">
        <v>73</v>
      </c>
      <c r="D5" s="43">
        <v>137</v>
      </c>
      <c r="E5" s="43">
        <v>137</v>
      </c>
      <c r="F5" s="43">
        <v>178</v>
      </c>
      <c r="G5" s="44">
        <f>SUM(C5:F5)</f>
        <v>525</v>
      </c>
      <c r="H5" s="45">
        <v>0</v>
      </c>
      <c r="I5" s="46">
        <f>'13~16평균'!$G5-'13~16평균'!$H5</f>
        <v>525</v>
      </c>
      <c r="J5" s="49">
        <v>51</v>
      </c>
      <c r="K5" s="46">
        <f>'13~16평균'!$I5*'13~16평균'!$J5</f>
        <v>26775</v>
      </c>
      <c r="L5" s="48"/>
    </row>
    <row r="6" spans="2:12" s="1" customFormat="1" ht="24" customHeight="1" x14ac:dyDescent="0.3">
      <c r="B6" s="42" t="s">
        <v>2</v>
      </c>
      <c r="C6" s="43">
        <v>33</v>
      </c>
      <c r="D6" s="43">
        <v>80</v>
      </c>
      <c r="E6" s="43">
        <v>80</v>
      </c>
      <c r="F6" s="43">
        <v>96</v>
      </c>
      <c r="G6" s="44">
        <f>SUM(C6:F6)</f>
        <v>289</v>
      </c>
      <c r="H6" s="45">
        <v>0</v>
      </c>
      <c r="I6" s="46">
        <f>'13~16평균'!$G6-'13~16평균'!$H6</f>
        <v>289</v>
      </c>
      <c r="J6" s="49">
        <v>27</v>
      </c>
      <c r="K6" s="46">
        <f>'13~16평균'!$I6*'13~16평균'!$J6</f>
        <v>7803</v>
      </c>
      <c r="L6" s="48" t="s">
        <v>28</v>
      </c>
    </row>
    <row r="7" spans="2:12" s="1" customFormat="1" ht="24" customHeight="1" x14ac:dyDescent="0.3">
      <c r="B7" s="42" t="s">
        <v>16</v>
      </c>
      <c r="C7" s="43">
        <v>30000</v>
      </c>
      <c r="D7" s="43">
        <v>42000</v>
      </c>
      <c r="E7" s="43">
        <v>42000</v>
      </c>
      <c r="F7" s="43">
        <v>72000</v>
      </c>
      <c r="G7" s="44">
        <f>SUM(C7:F7)</f>
        <v>186000</v>
      </c>
      <c r="H7" s="50">
        <v>0</v>
      </c>
      <c r="I7" s="46">
        <f>'13~16평균'!$G7-'13~16평균'!$H7</f>
        <v>186000</v>
      </c>
      <c r="J7" s="51">
        <v>0.435</v>
      </c>
      <c r="K7" s="52">
        <f>I8*J7</f>
        <v>99586.725000000006</v>
      </c>
      <c r="L7" s="48" t="s">
        <v>27</v>
      </c>
    </row>
    <row r="8" spans="2:12" s="1" customFormat="1" ht="24" customHeight="1" x14ac:dyDescent="0.3">
      <c r="B8" s="42" t="s">
        <v>3</v>
      </c>
      <c r="C8" s="43">
        <v>3983</v>
      </c>
      <c r="D8" s="43">
        <v>9612</v>
      </c>
      <c r="E8" s="43">
        <v>9612</v>
      </c>
      <c r="F8" s="43">
        <v>19728</v>
      </c>
      <c r="G8" s="44">
        <f>SUM(C8:F8)</f>
        <v>42935</v>
      </c>
      <c r="H8" s="50"/>
      <c r="I8" s="46">
        <f>(G7+G8)-H7</f>
        <v>228935</v>
      </c>
      <c r="J8" s="51"/>
      <c r="K8" s="52"/>
      <c r="L8" s="48" t="s">
        <v>14</v>
      </c>
    </row>
    <row r="9" spans="2:12" s="1" customFormat="1" ht="24" customHeight="1" x14ac:dyDescent="0.3">
      <c r="B9" s="42" t="s">
        <v>4</v>
      </c>
      <c r="C9" s="43">
        <v>3187</v>
      </c>
      <c r="D9" s="43">
        <v>5950</v>
      </c>
      <c r="E9" s="43">
        <v>6408</v>
      </c>
      <c r="F9" s="43">
        <v>9179</v>
      </c>
      <c r="G9" s="44">
        <f>SUM(C9:F9)</f>
        <v>24724</v>
      </c>
      <c r="H9" s="45">
        <v>0</v>
      </c>
      <c r="I9" s="46">
        <f>'13~16평균'!$G9-'13~16평균'!$H9</f>
        <v>24724</v>
      </c>
      <c r="J9" s="53" t="s">
        <v>13</v>
      </c>
      <c r="K9" s="54" t="s">
        <v>13</v>
      </c>
      <c r="L9" s="48"/>
    </row>
    <row r="10" spans="2:12" s="1" customFormat="1" ht="24" customHeight="1" thickBot="1" x14ac:dyDescent="0.35">
      <c r="B10" s="55" t="s">
        <v>36</v>
      </c>
      <c r="C10" s="56"/>
      <c r="D10" s="57"/>
      <c r="E10" s="57"/>
      <c r="F10" s="58"/>
      <c r="G10" s="59">
        <v>5000000</v>
      </c>
      <c r="H10" s="60">
        <v>0</v>
      </c>
      <c r="I10" s="61">
        <f>G10-H10</f>
        <v>5000000</v>
      </c>
      <c r="J10" s="62">
        <v>0.01</v>
      </c>
      <c r="K10" s="63">
        <f>I10*J10</f>
        <v>50000</v>
      </c>
      <c r="L10" s="64" t="s">
        <v>46</v>
      </c>
    </row>
    <row r="11" spans="2:12" s="1" customFormat="1" ht="24" customHeight="1" thickBot="1" x14ac:dyDescent="0.35">
      <c r="K11" s="65">
        <f>I9+SUM(K4:K8)</f>
        <v>160184.95462296231</v>
      </c>
      <c r="L11" s="66" t="s">
        <v>45</v>
      </c>
    </row>
    <row r="12" spans="2:12" s="1" customFormat="1" ht="24" customHeight="1" x14ac:dyDescent="0.3">
      <c r="H12" s="67" t="s">
        <v>19</v>
      </c>
      <c r="J12" s="67" t="s">
        <v>19</v>
      </c>
      <c r="L12" s="67" t="s">
        <v>19</v>
      </c>
    </row>
    <row r="13" spans="2:12" s="1" customFormat="1" ht="24" customHeight="1" x14ac:dyDescent="0.3">
      <c r="H13" s="67" t="s">
        <v>20</v>
      </c>
      <c r="J13" s="67" t="s">
        <v>43</v>
      </c>
      <c r="L13" s="68" t="s">
        <v>44</v>
      </c>
    </row>
  </sheetData>
  <mergeCells count="4">
    <mergeCell ref="H7:H8"/>
    <mergeCell ref="J7:J8"/>
    <mergeCell ref="K7:K8"/>
    <mergeCell ref="C10:F10"/>
  </mergeCells>
  <phoneticPr fontId="2" type="noConversion"/>
  <conditionalFormatting sqref="I4:I9">
    <cfRule type="cellIs" dxfId="5" priority="3" operator="greaterThan">
      <formula>0</formula>
    </cfRule>
    <cfRule type="cellIs" dxfId="4" priority="4" operator="lessThanOrEqual">
      <formula>0</formula>
    </cfRule>
  </conditionalFormatting>
  <conditionalFormatting sqref="I10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5B0F-A7A4-40E7-86A2-1F0C04126BF3}">
  <dimension ref="B1:P17"/>
  <sheetViews>
    <sheetView workbookViewId="0">
      <selection activeCell="I11" sqref="I11"/>
    </sheetView>
  </sheetViews>
  <sheetFormatPr defaultRowHeight="24" customHeight="1" x14ac:dyDescent="0.3"/>
  <cols>
    <col min="1" max="2" width="8.796875" style="1"/>
    <col min="3" max="3" width="9.19921875" style="1" customWidth="1"/>
    <col min="4" max="4" width="9.19921875" style="1" bestFit="1" customWidth="1"/>
    <col min="5" max="6" width="9.09765625" style="1" bestFit="1" customWidth="1"/>
    <col min="7" max="7" width="10.296875" style="1" customWidth="1"/>
    <col min="8" max="8" width="10.296875" style="1" bestFit="1" customWidth="1"/>
    <col min="9" max="10" width="8.796875" style="1"/>
    <col min="11" max="11" width="12.59765625" style="1" bestFit="1" customWidth="1"/>
    <col min="12" max="12" width="8.796875" style="1"/>
    <col min="13" max="13" width="15.59765625" style="1" customWidth="1"/>
    <col min="14" max="16384" width="8.796875" style="1"/>
  </cols>
  <sheetData>
    <row r="1" spans="2:16" s="1" customFormat="1" ht="24" customHeight="1" thickBot="1" x14ac:dyDescent="0.35">
      <c r="C1" s="1" t="s">
        <v>31</v>
      </c>
    </row>
    <row r="2" spans="2:16" s="1" customFormat="1" ht="24" customHeight="1" x14ac:dyDescent="0.3">
      <c r="B2" s="2" t="s">
        <v>15</v>
      </c>
      <c r="C2" s="3" t="s">
        <v>22</v>
      </c>
      <c r="D2" s="4" t="s">
        <v>5</v>
      </c>
      <c r="E2" s="4" t="s">
        <v>6</v>
      </c>
      <c r="F2" s="4" t="s">
        <v>7</v>
      </c>
      <c r="G2" s="4" t="s">
        <v>17</v>
      </c>
      <c r="H2" s="5" t="s">
        <v>8</v>
      </c>
      <c r="J2" s="6" t="s">
        <v>33</v>
      </c>
      <c r="K2" s="7"/>
      <c r="L2" s="7"/>
      <c r="M2" s="8"/>
    </row>
    <row r="3" spans="2:16" s="1" customFormat="1" ht="24" customHeight="1" thickBot="1" x14ac:dyDescent="0.35">
      <c r="B3" s="9" t="s">
        <v>21</v>
      </c>
      <c r="C3" s="10">
        <v>0</v>
      </c>
      <c r="D3" s="10">
        <v>1</v>
      </c>
      <c r="E3" s="10">
        <v>24</v>
      </c>
      <c r="F3" s="10">
        <v>6</v>
      </c>
      <c r="G3" s="10">
        <v>0</v>
      </c>
      <c r="H3" s="11">
        <f>SUM(C3:G3)</f>
        <v>31</v>
      </c>
      <c r="J3" s="12" t="s">
        <v>34</v>
      </c>
      <c r="K3" s="13"/>
      <c r="L3" s="13"/>
      <c r="M3" s="14"/>
    </row>
    <row r="4" spans="2:16" s="1" customFormat="1" ht="24" customHeight="1" x14ac:dyDescent="0.3">
      <c r="B4" s="9" t="s">
        <v>23</v>
      </c>
      <c r="C4" s="15"/>
      <c r="D4" s="15">
        <v>0</v>
      </c>
      <c r="E4" s="15">
        <v>0.94</v>
      </c>
      <c r="F4" s="15">
        <v>0.14000000000000001</v>
      </c>
      <c r="G4" s="15"/>
      <c r="H4" s="16">
        <f>SUM(D4:F4)/3</f>
        <v>0.36000000000000004</v>
      </c>
      <c r="J4" s="6" t="s">
        <v>51</v>
      </c>
      <c r="K4" s="7"/>
      <c r="L4" s="7"/>
      <c r="M4" s="8"/>
    </row>
    <row r="5" spans="2:16" s="1" customFormat="1" ht="24" customHeight="1" thickBot="1" x14ac:dyDescent="0.35">
      <c r="B5" s="17" t="s">
        <v>0</v>
      </c>
      <c r="C5" s="18">
        <v>390</v>
      </c>
      <c r="D5" s="18">
        <v>390</v>
      </c>
      <c r="E5" s="18">
        <v>420</v>
      </c>
      <c r="F5" s="18">
        <v>450</v>
      </c>
      <c r="G5" s="18">
        <v>540</v>
      </c>
      <c r="H5" s="19">
        <f>C5*$C$3+D5*$D$3+E5*$E$3+F5*$F$3+G5*$G$3</f>
        <v>13170</v>
      </c>
      <c r="J5" s="12" t="s">
        <v>29</v>
      </c>
      <c r="K5" s="13"/>
      <c r="L5" s="13" t="s">
        <v>30</v>
      </c>
      <c r="M5" s="14"/>
    </row>
    <row r="6" spans="2:16" s="1" customFormat="1" ht="24" customHeight="1" x14ac:dyDescent="0.3">
      <c r="B6" s="17" t="s">
        <v>1</v>
      </c>
      <c r="C6" s="18">
        <v>11</v>
      </c>
      <c r="D6" s="18">
        <v>11</v>
      </c>
      <c r="E6" s="18">
        <v>12</v>
      </c>
      <c r="F6" s="18">
        <v>12</v>
      </c>
      <c r="G6" s="18">
        <v>13</v>
      </c>
      <c r="H6" s="19">
        <f>C6*$C$3+D6*$D$3+E6*$E$3+F6*$F$3+G6*$G$3</f>
        <v>371</v>
      </c>
      <c r="J6" s="20"/>
    </row>
    <row r="7" spans="2:16" s="1" customFormat="1" ht="24" customHeight="1" x14ac:dyDescent="0.3">
      <c r="B7" s="17" t="s">
        <v>2</v>
      </c>
      <c r="C7" s="18">
        <v>5</v>
      </c>
      <c r="D7" s="18">
        <v>5</v>
      </c>
      <c r="E7" s="18">
        <v>7</v>
      </c>
      <c r="F7" s="18">
        <v>7</v>
      </c>
      <c r="G7" s="18">
        <v>7</v>
      </c>
      <c r="H7" s="19">
        <f>C7*$C$3+D7*$D$3+E7*$E$3+F7*$F$3+G7*$G$3</f>
        <v>215</v>
      </c>
      <c r="J7" s="1" t="s">
        <v>35</v>
      </c>
    </row>
    <row r="8" spans="2:16" s="1" customFormat="1" ht="24" customHeight="1" x14ac:dyDescent="0.3">
      <c r="B8" s="17" t="s">
        <v>16</v>
      </c>
      <c r="C8" s="21">
        <v>30000</v>
      </c>
      <c r="D8" s="21">
        <v>30000</v>
      </c>
      <c r="E8" s="21">
        <v>42000</v>
      </c>
      <c r="F8" s="21">
        <v>42000</v>
      </c>
      <c r="G8" s="21">
        <v>72000</v>
      </c>
      <c r="H8" s="19">
        <f>(IF(C3&gt;0,1,0)*C8)+(IF(D3&gt;0,1,0)*D8)+(IF(E3&gt;0,1,0)*E8)+(IF(F3&gt;0,1,0)*F8)+(IF(G3&gt;0,1,0)*G8)</f>
        <v>114000</v>
      </c>
      <c r="J8" s="22" t="s">
        <v>39</v>
      </c>
      <c r="K8" s="23" t="s">
        <v>38</v>
      </c>
      <c r="L8" s="24"/>
      <c r="M8" s="24"/>
      <c r="N8" s="24"/>
      <c r="O8" s="24"/>
      <c r="P8" s="24"/>
    </row>
    <row r="9" spans="2:16" s="1" customFormat="1" ht="24" customHeight="1" x14ac:dyDescent="0.3">
      <c r="B9" s="17" t="s">
        <v>3</v>
      </c>
      <c r="C9" s="18">
        <v>600</v>
      </c>
      <c r="D9" s="18">
        <v>600</v>
      </c>
      <c r="E9" s="18">
        <v>840</v>
      </c>
      <c r="F9" s="18">
        <v>840</v>
      </c>
      <c r="G9" s="18">
        <v>1440</v>
      </c>
      <c r="H9" s="19">
        <f>C9*$C$3+D9*$D$3+E9*$E$3+F9*$F$3+G9*$G$3</f>
        <v>25800</v>
      </c>
      <c r="J9" s="22" t="s">
        <v>40</v>
      </c>
      <c r="K9" s="23" t="s">
        <v>37</v>
      </c>
    </row>
    <row r="10" spans="2:16" s="1" customFormat="1" ht="24" customHeight="1" x14ac:dyDescent="0.3">
      <c r="B10" s="17" t="s">
        <v>24</v>
      </c>
      <c r="C10" s="21"/>
      <c r="D10" s="21">
        <v>660000</v>
      </c>
      <c r="E10" s="21">
        <v>670000</v>
      </c>
      <c r="F10" s="21">
        <v>672000</v>
      </c>
      <c r="G10" s="21">
        <v>864000</v>
      </c>
      <c r="H10" s="19">
        <f>(IF($C$3&gt;0,1,0)*C10)+(IF($D$3&gt;0,1,0)*D10)+(IF($E$3&gt;0,1,0)*E10)+(IF($F$3&gt;0,1,0)*F10)+(IF($G$3&gt;0,1,0)*G10)</f>
        <v>2002000</v>
      </c>
      <c r="J10" s="25" t="s">
        <v>52</v>
      </c>
    </row>
    <row r="11" spans="2:16" s="1" customFormat="1" ht="24" customHeight="1" x14ac:dyDescent="0.3">
      <c r="B11" s="17" t="s">
        <v>18</v>
      </c>
      <c r="C11" s="18">
        <v>31500</v>
      </c>
      <c r="D11" s="18">
        <v>31500</v>
      </c>
      <c r="E11" s="18">
        <v>31500</v>
      </c>
      <c r="F11" s="18">
        <v>31500</v>
      </c>
      <c r="G11" s="18">
        <v>35000</v>
      </c>
      <c r="H11" s="19">
        <f>C11*$C$3+D11*$D$3+E11*$E$3+F11*$F$3+G11*$G$3</f>
        <v>976500</v>
      </c>
      <c r="J11" s="25"/>
    </row>
    <row r="12" spans="2:16" s="1" customFormat="1" ht="24" customHeight="1" thickBot="1" x14ac:dyDescent="0.35">
      <c r="B12" s="26" t="s">
        <v>4</v>
      </c>
      <c r="C12" s="27">
        <v>480</v>
      </c>
      <c r="D12" s="27">
        <v>480</v>
      </c>
      <c r="E12" s="27">
        <v>520</v>
      </c>
      <c r="F12" s="27">
        <v>560</v>
      </c>
      <c r="G12" s="27">
        <v>670</v>
      </c>
      <c r="H12" s="28">
        <f>C12*$C$3+D12*$D$3+E12*$E$3+F12*$F$3+G12*$G$3</f>
        <v>16320</v>
      </c>
      <c r="J12" s="20"/>
    </row>
    <row r="13" spans="2:16" s="1" customFormat="1" ht="24" customHeight="1" thickBot="1" x14ac:dyDescent="0.35"/>
    <row r="14" spans="2:16" s="1" customFormat="1" ht="24" customHeight="1" thickBot="1" x14ac:dyDescent="0.35">
      <c r="D14" s="29" t="s">
        <v>53</v>
      </c>
      <c r="E14" s="30"/>
      <c r="F14" s="30"/>
      <c r="G14" s="30"/>
      <c r="H14" s="31"/>
      <c r="J14" s="1" t="s">
        <v>32</v>
      </c>
    </row>
    <row r="15" spans="2:16" s="1" customFormat="1" ht="24" customHeight="1" x14ac:dyDescent="0.3">
      <c r="J15" s="32" t="s">
        <v>25</v>
      </c>
      <c r="K15" s="33">
        <v>0</v>
      </c>
      <c r="L15" s="34" t="s">
        <v>26</v>
      </c>
    </row>
    <row r="16" spans="2:16" s="1" customFormat="1" ht="24" customHeight="1" x14ac:dyDescent="0.3">
      <c r="J16" s="35" t="s">
        <v>4</v>
      </c>
      <c r="K16" s="36">
        <f>L16*$K$15</f>
        <v>0</v>
      </c>
      <c r="L16" s="37">
        <v>1000</v>
      </c>
    </row>
    <row r="17" spans="10:12" s="1" customFormat="1" ht="24" customHeight="1" thickBot="1" x14ac:dyDescent="0.35">
      <c r="J17" s="38" t="s">
        <v>18</v>
      </c>
      <c r="K17" s="39">
        <f>L17*$K$15</f>
        <v>0</v>
      </c>
      <c r="L17" s="40">
        <v>100000</v>
      </c>
    </row>
  </sheetData>
  <mergeCells count="6">
    <mergeCell ref="D14:H14"/>
    <mergeCell ref="J2:M2"/>
    <mergeCell ref="J3:M3"/>
    <mergeCell ref="J4:M4"/>
    <mergeCell ref="J5:K5"/>
    <mergeCell ref="L5:M5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3404-C0CC-4F7F-9393-C5935237517C}">
  <dimension ref="B1:P17"/>
  <sheetViews>
    <sheetView workbookViewId="0">
      <selection activeCell="D15" sqref="D15"/>
    </sheetView>
  </sheetViews>
  <sheetFormatPr defaultRowHeight="24" customHeight="1" x14ac:dyDescent="0.3"/>
  <cols>
    <col min="1" max="2" width="8.796875" style="1"/>
    <col min="3" max="4" width="9.19921875" style="1" bestFit="1" customWidth="1"/>
    <col min="5" max="6" width="9.09765625" style="1" bestFit="1" customWidth="1"/>
    <col min="7" max="7" width="10.296875" style="1" customWidth="1"/>
    <col min="8" max="8" width="10.296875" style="1" bestFit="1" customWidth="1"/>
    <col min="9" max="10" width="8.796875" style="1"/>
    <col min="11" max="11" width="12.59765625" style="1" bestFit="1" customWidth="1"/>
    <col min="12" max="12" width="8.796875" style="1"/>
    <col min="13" max="13" width="15.59765625" style="1" customWidth="1"/>
    <col min="14" max="16384" width="8.796875" style="1"/>
  </cols>
  <sheetData>
    <row r="1" spans="2:16" s="1" customFormat="1" ht="24" customHeight="1" thickBot="1" x14ac:dyDescent="0.35">
      <c r="C1" s="1" t="s">
        <v>31</v>
      </c>
    </row>
    <row r="2" spans="2:16" s="1" customFormat="1" ht="24" customHeight="1" x14ac:dyDescent="0.3">
      <c r="B2" s="2" t="s">
        <v>15</v>
      </c>
      <c r="C2" s="3" t="s">
        <v>22</v>
      </c>
      <c r="D2" s="4" t="s">
        <v>5</v>
      </c>
      <c r="E2" s="4" t="s">
        <v>6</v>
      </c>
      <c r="F2" s="4" t="s">
        <v>7</v>
      </c>
      <c r="G2" s="4" t="s">
        <v>17</v>
      </c>
      <c r="H2" s="5" t="s">
        <v>8</v>
      </c>
      <c r="J2" s="6" t="s">
        <v>33</v>
      </c>
      <c r="K2" s="7"/>
      <c r="L2" s="7"/>
      <c r="M2" s="8"/>
    </row>
    <row r="3" spans="2:16" s="1" customFormat="1" ht="24" customHeight="1" thickBot="1" x14ac:dyDescent="0.35">
      <c r="B3" s="9" t="s">
        <v>21</v>
      </c>
      <c r="C3" s="10">
        <v>0</v>
      </c>
      <c r="D3" s="10">
        <v>1</v>
      </c>
      <c r="E3" s="10">
        <v>24</v>
      </c>
      <c r="F3" s="10">
        <v>6</v>
      </c>
      <c r="G3" s="10">
        <v>0</v>
      </c>
      <c r="H3" s="11">
        <f>SUM(C3:G3)</f>
        <v>31</v>
      </c>
      <c r="J3" s="12" t="s">
        <v>34</v>
      </c>
      <c r="K3" s="13"/>
      <c r="L3" s="13"/>
      <c r="M3" s="14"/>
    </row>
    <row r="4" spans="2:16" s="1" customFormat="1" ht="24" customHeight="1" x14ac:dyDescent="0.3">
      <c r="B4" s="9" t="s">
        <v>23</v>
      </c>
      <c r="C4" s="15"/>
      <c r="D4" s="15">
        <v>0</v>
      </c>
      <c r="E4" s="15">
        <v>0.94</v>
      </c>
      <c r="F4" s="15">
        <v>0.14000000000000001</v>
      </c>
      <c r="G4" s="15"/>
      <c r="H4" s="16">
        <f>SUM(D4:F4)/3</f>
        <v>0.36000000000000004</v>
      </c>
      <c r="J4" s="6" t="s">
        <v>51</v>
      </c>
      <c r="K4" s="7"/>
      <c r="L4" s="7"/>
      <c r="M4" s="8"/>
    </row>
    <row r="5" spans="2:16" s="1" customFormat="1" ht="24" customHeight="1" thickBot="1" x14ac:dyDescent="0.35">
      <c r="B5" s="17" t="s">
        <v>0</v>
      </c>
      <c r="C5" s="18">
        <v>390</v>
      </c>
      <c r="D5" s="18">
        <v>390</v>
      </c>
      <c r="E5" s="18">
        <v>420</v>
      </c>
      <c r="F5" s="18">
        <v>450</v>
      </c>
      <c r="G5" s="18">
        <v>540</v>
      </c>
      <c r="H5" s="19">
        <f>C5*$C$3+D5*$D$3+E5*$E$3+F5*$F$3+G5*$G$3</f>
        <v>13170</v>
      </c>
      <c r="J5" s="12" t="s">
        <v>29</v>
      </c>
      <c r="K5" s="13"/>
      <c r="L5" s="13" t="s">
        <v>30</v>
      </c>
      <c r="M5" s="14"/>
    </row>
    <row r="6" spans="2:16" s="1" customFormat="1" ht="24" customHeight="1" x14ac:dyDescent="0.3">
      <c r="B6" s="17" t="s">
        <v>1</v>
      </c>
      <c r="C6" s="18">
        <v>11</v>
      </c>
      <c r="D6" s="18">
        <v>11</v>
      </c>
      <c r="E6" s="18">
        <v>12</v>
      </c>
      <c r="F6" s="18">
        <v>12</v>
      </c>
      <c r="G6" s="18">
        <v>13</v>
      </c>
      <c r="H6" s="19">
        <f>C6*$C$3+D6*$D$3+E6*$E$3+F6*$F$3+G6*$G$3</f>
        <v>371</v>
      </c>
      <c r="J6" s="20"/>
    </row>
    <row r="7" spans="2:16" s="1" customFormat="1" ht="24" customHeight="1" x14ac:dyDescent="0.3">
      <c r="B7" s="17" t="s">
        <v>2</v>
      </c>
      <c r="C7" s="18">
        <v>5</v>
      </c>
      <c r="D7" s="18">
        <v>5</v>
      </c>
      <c r="E7" s="18">
        <v>7</v>
      </c>
      <c r="F7" s="18">
        <v>7</v>
      </c>
      <c r="G7" s="18">
        <v>7</v>
      </c>
      <c r="H7" s="19">
        <f>C7*$C$3+D7*$D$3+E7*$E$3+F7*$F$3+G7*$G$3</f>
        <v>215</v>
      </c>
      <c r="J7" s="1" t="s">
        <v>35</v>
      </c>
    </row>
    <row r="8" spans="2:16" s="1" customFormat="1" ht="24" customHeight="1" x14ac:dyDescent="0.3">
      <c r="B8" s="17" t="s">
        <v>16</v>
      </c>
      <c r="C8" s="21">
        <v>30000</v>
      </c>
      <c r="D8" s="21">
        <v>30000</v>
      </c>
      <c r="E8" s="21">
        <v>42000</v>
      </c>
      <c r="F8" s="21">
        <v>42000</v>
      </c>
      <c r="G8" s="21">
        <v>72000</v>
      </c>
      <c r="H8" s="19">
        <f>(IF(C3&gt;0,1,0)*C8)+(IF(D3&gt;0,1,0)*D8)+(IF(E3&gt;0,1,0)*E8)+(IF(F3&gt;0,1,0)*F8)+(IF(G3&gt;0,1,0)*G8)</f>
        <v>114000</v>
      </c>
      <c r="J8" s="22" t="s">
        <v>39</v>
      </c>
      <c r="K8" s="23" t="s">
        <v>38</v>
      </c>
      <c r="L8" s="24"/>
      <c r="M8" s="24"/>
      <c r="N8" s="24"/>
      <c r="O8" s="24"/>
      <c r="P8" s="24"/>
    </row>
    <row r="9" spans="2:16" s="1" customFormat="1" ht="24" customHeight="1" x14ac:dyDescent="0.3">
      <c r="B9" s="17" t="s">
        <v>3</v>
      </c>
      <c r="C9" s="18">
        <v>600</v>
      </c>
      <c r="D9" s="18">
        <v>600</v>
      </c>
      <c r="E9" s="18">
        <v>840</v>
      </c>
      <c r="F9" s="18">
        <v>840</v>
      </c>
      <c r="G9" s="18">
        <v>1440</v>
      </c>
      <c r="H9" s="19">
        <f>C9*$C$3+D9*$D$3+E9*$E$3+F9*$F$3+G9*$G$3</f>
        <v>25800</v>
      </c>
      <c r="J9" s="22" t="s">
        <v>40</v>
      </c>
      <c r="K9" s="23" t="s">
        <v>37</v>
      </c>
    </row>
    <row r="10" spans="2:16" s="1" customFormat="1" ht="24" customHeight="1" x14ac:dyDescent="0.3">
      <c r="B10" s="17" t="s">
        <v>24</v>
      </c>
      <c r="C10" s="21"/>
      <c r="D10" s="21">
        <v>660000</v>
      </c>
      <c r="E10" s="21">
        <v>670000</v>
      </c>
      <c r="F10" s="21">
        <v>672000</v>
      </c>
      <c r="G10" s="21">
        <v>864000</v>
      </c>
      <c r="H10" s="19">
        <f>(IF($C$3&gt;0,1,0)*C10)+(IF($D$3&gt;0,1,0)*D10)+(IF($E$3&gt;0,1,0)*E10)+(IF($F$3&gt;0,1,0)*F10)+(IF($G$3&gt;0,1,0)*G10)</f>
        <v>2002000</v>
      </c>
      <c r="J10" s="25" t="s">
        <v>52</v>
      </c>
    </row>
    <row r="11" spans="2:16" s="1" customFormat="1" ht="24" customHeight="1" x14ac:dyDescent="0.3">
      <c r="B11" s="17" t="s">
        <v>18</v>
      </c>
      <c r="C11" s="18">
        <v>31500</v>
      </c>
      <c r="D11" s="18">
        <v>31500</v>
      </c>
      <c r="E11" s="18">
        <v>31500</v>
      </c>
      <c r="F11" s="18">
        <v>31500</v>
      </c>
      <c r="G11" s="18">
        <v>35000</v>
      </c>
      <c r="H11" s="19">
        <f>C11*$C$3+D11*$D$3+E11*$E$3+F11*$F$3+G11*$G$3</f>
        <v>976500</v>
      </c>
      <c r="J11" s="25"/>
    </row>
    <row r="12" spans="2:16" s="1" customFormat="1" ht="24" customHeight="1" thickBot="1" x14ac:dyDescent="0.35">
      <c r="B12" s="26" t="s">
        <v>4</v>
      </c>
      <c r="C12" s="27">
        <v>480</v>
      </c>
      <c r="D12" s="27">
        <v>480</v>
      </c>
      <c r="E12" s="27">
        <v>520</v>
      </c>
      <c r="F12" s="27">
        <v>560</v>
      </c>
      <c r="G12" s="27">
        <v>670</v>
      </c>
      <c r="H12" s="28">
        <f>C12*$C$3+D12*$D$3+E12*$E$3+F12*$F$3+G12*$G$3</f>
        <v>16320</v>
      </c>
      <c r="J12" s="20"/>
    </row>
    <row r="13" spans="2:16" s="1" customFormat="1" ht="24" customHeight="1" thickBot="1" x14ac:dyDescent="0.35"/>
    <row r="14" spans="2:16" s="1" customFormat="1" ht="24" customHeight="1" thickBot="1" x14ac:dyDescent="0.35">
      <c r="D14" s="29" t="s">
        <v>53</v>
      </c>
      <c r="E14" s="30"/>
      <c r="F14" s="30"/>
      <c r="G14" s="30"/>
      <c r="H14" s="31"/>
      <c r="J14" s="1" t="s">
        <v>32</v>
      </c>
    </row>
    <row r="15" spans="2:16" s="1" customFormat="1" ht="24" customHeight="1" x14ac:dyDescent="0.3">
      <c r="J15" s="32" t="s">
        <v>25</v>
      </c>
      <c r="K15" s="33">
        <v>0</v>
      </c>
      <c r="L15" s="34" t="s">
        <v>26</v>
      </c>
    </row>
    <row r="16" spans="2:16" s="1" customFormat="1" ht="24" customHeight="1" x14ac:dyDescent="0.3">
      <c r="J16" s="35" t="s">
        <v>4</v>
      </c>
      <c r="K16" s="36">
        <f>L16*$K$15</f>
        <v>0</v>
      </c>
      <c r="L16" s="37">
        <v>1000</v>
      </c>
    </row>
    <row r="17" spans="10:12" s="1" customFormat="1" ht="24" customHeight="1" thickBot="1" x14ac:dyDescent="0.35">
      <c r="J17" s="38" t="s">
        <v>18</v>
      </c>
      <c r="K17" s="39">
        <f>L17*$K$15</f>
        <v>0</v>
      </c>
      <c r="L17" s="40">
        <v>100000</v>
      </c>
    </row>
  </sheetData>
  <mergeCells count="6">
    <mergeCell ref="J2:M2"/>
    <mergeCell ref="J3:M3"/>
    <mergeCell ref="J4:M4"/>
    <mergeCell ref="J5:K5"/>
    <mergeCell ref="L5:M5"/>
    <mergeCell ref="D14:H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12~15평균</vt:lpstr>
      <vt:lpstr>13~15평균</vt:lpstr>
      <vt:lpstr>13~16평균</vt:lpstr>
      <vt:lpstr>TEST</vt:lpstr>
      <vt:lpstr>TEST (실수방지복사본)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2022-10-10T05:33:43Z</dcterms:created>
  <dcterms:modified xsi:type="dcterms:W3CDTF">2022-10-13T09:04:29Z</dcterms:modified>
</cp:coreProperties>
</file>