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bin\Desktop\"/>
    </mc:Choice>
  </mc:AlternateContent>
  <xr:revisionPtr revIDLastSave="0" documentId="13_ncr:1_{D377914A-522B-4CA2-9D50-4E87121E4B9A}" xr6:coauthVersionLast="47" xr6:coauthVersionMax="47" xr10:uidLastSave="{00000000-0000-0000-0000-000000000000}"/>
  <bookViews>
    <workbookView xWindow="-120" yWindow="-120" windowWidth="29040" windowHeight="15840" xr2:uid="{BA8F1B52-CD15-48AA-B1DF-2981C8EB90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D16" i="1"/>
  <c r="A11" i="1"/>
  <c r="H22" i="1"/>
  <c r="H23" i="1" s="1"/>
  <c r="G22" i="1"/>
  <c r="B11" i="1"/>
  <c r="E11" i="1"/>
  <c r="E12" i="1" s="1"/>
  <c r="F11" i="1"/>
  <c r="F12" i="1" s="1"/>
  <c r="D65" i="1" s="1"/>
  <c r="D11" i="1"/>
  <c r="D12" i="1" s="1"/>
  <c r="B87" i="1" s="1"/>
  <c r="A2" i="1"/>
  <c r="B2" i="1" s="1"/>
  <c r="E2" i="1" s="1"/>
  <c r="F4" i="1"/>
  <c r="E4" i="1"/>
  <c r="D4" i="1"/>
  <c r="F5" i="1" l="1"/>
  <c r="B88" i="1"/>
  <c r="D93" i="1"/>
  <c r="C29" i="1"/>
  <c r="D29" i="1"/>
  <c r="F16" i="1"/>
  <c r="F13" i="1" s="1"/>
  <c r="B51" i="1"/>
  <c r="B93" i="1"/>
  <c r="E16" i="1"/>
  <c r="E13" i="1" s="1"/>
  <c r="C51" i="1"/>
  <c r="C93" i="1"/>
  <c r="D51" i="1"/>
  <c r="B71" i="1"/>
  <c r="B72" i="1" s="1"/>
  <c r="B29" i="1"/>
  <c r="C87" i="1"/>
  <c r="C88" i="1"/>
  <c r="D87" i="1"/>
  <c r="C89" i="1" s="1"/>
  <c r="D88" i="1"/>
  <c r="A12" i="1"/>
  <c r="D24" i="1"/>
  <c r="B66" i="1"/>
  <c r="C66" i="1"/>
  <c r="B23" i="1"/>
  <c r="D45" i="1"/>
  <c r="D66" i="1"/>
  <c r="C23" i="1"/>
  <c r="B46" i="1"/>
  <c r="B45" i="1"/>
  <c r="C45" i="1"/>
  <c r="B24" i="1"/>
  <c r="C46" i="1"/>
  <c r="C24" i="1"/>
  <c r="D46" i="1"/>
  <c r="B65" i="1"/>
  <c r="D23" i="1"/>
  <c r="C65" i="1"/>
  <c r="G23" i="1"/>
  <c r="B12" i="1"/>
  <c r="E5" i="1"/>
  <c r="D2" i="1"/>
  <c r="D5" i="1" s="1"/>
  <c r="D13" i="1"/>
  <c r="D8" i="1" l="1"/>
  <c r="D18" i="1"/>
  <c r="C90" i="1"/>
  <c r="B94" i="1"/>
  <c r="B97" i="1" s="1"/>
  <c r="B98" i="1" s="1"/>
  <c r="B30" i="1"/>
  <c r="D36" i="1" s="1"/>
  <c r="D37" i="1" s="1"/>
  <c r="B52" i="1"/>
  <c r="D56" i="1" s="1"/>
  <c r="D57" i="1" s="1"/>
  <c r="B25" i="1"/>
  <c r="B26" i="1"/>
  <c r="C25" i="1"/>
  <c r="C48" i="1"/>
  <c r="B76" i="1"/>
  <c r="B77" i="1" s="1"/>
  <c r="H24" i="1"/>
  <c r="B73" i="1" s="1"/>
  <c r="C76" i="1"/>
  <c r="C77" i="1" s="1"/>
  <c r="D76" i="1"/>
  <c r="D77" i="1" s="1"/>
  <c r="C47" i="1"/>
  <c r="C68" i="1"/>
  <c r="C67" i="1"/>
  <c r="C26" i="1"/>
  <c r="B18" i="1"/>
  <c r="B13" i="1" l="1"/>
  <c r="B32" i="1" s="1"/>
  <c r="G24" i="1"/>
  <c r="B53" i="1" s="1"/>
  <c r="D97" i="1"/>
  <c r="D98" i="1" s="1"/>
  <c r="A13" i="1"/>
  <c r="B95" i="1" s="1"/>
  <c r="C56" i="1"/>
  <c r="C57" i="1" s="1"/>
  <c r="B56" i="1"/>
  <c r="B57" i="1" s="1"/>
  <c r="C97" i="1"/>
  <c r="C98" i="1" s="1"/>
  <c r="B36" i="1"/>
  <c r="B37" i="1" s="1"/>
  <c r="C36" i="1"/>
  <c r="C37" i="1" s="1"/>
  <c r="J6" i="1"/>
  <c r="B78" i="1"/>
  <c r="B80" i="1" s="1"/>
  <c r="B58" i="1" l="1"/>
  <c r="B60" i="1" s="1"/>
  <c r="B99" i="1"/>
  <c r="B101" i="1" s="1"/>
  <c r="B38" i="1"/>
  <c r="B41" i="1" s="1"/>
  <c r="D32" i="1" l="1"/>
  <c r="A83" i="1"/>
  <c r="J12" i="1" l="1"/>
  <c r="K12" i="1"/>
  <c r="J13" i="1"/>
</calcChain>
</file>

<file path=xl/sharedStrings.xml><?xml version="1.0" encoding="utf-8"?>
<sst xmlns="http://schemas.openxmlformats.org/spreadsheetml/2006/main" count="126" uniqueCount="58">
  <si>
    <t>크리값</t>
    <phoneticPr fontId="1" type="noConversion"/>
  </si>
  <si>
    <t>1크리</t>
    <phoneticPr fontId="1" type="noConversion"/>
  </si>
  <si>
    <t>고대</t>
    <phoneticPr fontId="1" type="noConversion"/>
  </si>
  <si>
    <t>희귀</t>
    <phoneticPr fontId="1" type="noConversion"/>
  </si>
  <si>
    <t>오레하</t>
    <phoneticPr fontId="1" type="noConversion"/>
  </si>
  <si>
    <t>묶음당</t>
    <phoneticPr fontId="1" type="noConversion"/>
  </si>
  <si>
    <t>보유량</t>
    <phoneticPr fontId="1" type="noConversion"/>
  </si>
  <si>
    <t>가격</t>
    <phoneticPr fontId="1" type="noConversion"/>
  </si>
  <si>
    <t>수수료</t>
    <phoneticPr fontId="1" type="noConversion"/>
  </si>
  <si>
    <t>가격합</t>
    <phoneticPr fontId="1" type="noConversion"/>
  </si>
  <si>
    <t>순이익</t>
    <phoneticPr fontId="1" type="noConversion"/>
  </si>
  <si>
    <t>남은 도약</t>
    <phoneticPr fontId="1" type="noConversion"/>
  </si>
  <si>
    <t>도약사용</t>
    <phoneticPr fontId="1" type="noConversion"/>
  </si>
  <si>
    <t>도약+생기물약</t>
    <phoneticPr fontId="1" type="noConversion"/>
  </si>
  <si>
    <t>&lt;- 현재 시세</t>
    <phoneticPr fontId="1" type="noConversion"/>
  </si>
  <si>
    <t>생기5개</t>
    <phoneticPr fontId="1" type="noConversion"/>
  </si>
  <si>
    <t>생기사용</t>
    <phoneticPr fontId="1" type="noConversion"/>
  </si>
  <si>
    <t>도약10개</t>
    <phoneticPr fontId="1" type="noConversion"/>
  </si>
  <si>
    <t>사용량</t>
    <phoneticPr fontId="1" type="noConversion"/>
  </si>
  <si>
    <t>도약의 정수</t>
    <phoneticPr fontId="1" type="noConversion"/>
  </si>
  <si>
    <t>생기물약(중)</t>
    <phoneticPr fontId="1" type="noConversion"/>
  </si>
  <si>
    <t>획득량</t>
    <phoneticPr fontId="1" type="noConversion"/>
  </si>
  <si>
    <t>&lt;- 얻은 수량</t>
    <phoneticPr fontId="1" type="noConversion"/>
  </si>
  <si>
    <t>&lt;- 사용량</t>
    <phoneticPr fontId="1" type="noConversion"/>
  </si>
  <si>
    <t>상레하</t>
    <phoneticPr fontId="1" type="noConversion"/>
  </si>
  <si>
    <t>골드</t>
    <phoneticPr fontId="1" type="noConversion"/>
  </si>
  <si>
    <t>20개당</t>
    <phoneticPr fontId="1" type="noConversion"/>
  </si>
  <si>
    <t>재료 수수료 고려</t>
    <phoneticPr fontId="1" type="noConversion"/>
  </si>
  <si>
    <t>수수료 고려 안함</t>
    <phoneticPr fontId="1" type="noConversion"/>
  </si>
  <si>
    <t>상레하 제작</t>
    <phoneticPr fontId="1" type="noConversion"/>
  </si>
  <si>
    <t>제작 가능(20x)</t>
    <phoneticPr fontId="1" type="noConversion"/>
  </si>
  <si>
    <t>중레하</t>
    <phoneticPr fontId="1" type="noConversion"/>
  </si>
  <si>
    <t>하레하</t>
    <phoneticPr fontId="1" type="noConversion"/>
  </si>
  <si>
    <t>남은재료</t>
    <phoneticPr fontId="1" type="noConversion"/>
  </si>
  <si>
    <t>남은거 합</t>
    <phoneticPr fontId="1" type="noConversion"/>
  </si>
  <si>
    <t>중레하 제작</t>
    <phoneticPr fontId="1" type="noConversion"/>
  </si>
  <si>
    <t>하레하 제작</t>
    <phoneticPr fontId="1" type="noConversion"/>
  </si>
  <si>
    <t>제작 가능(30x)</t>
    <phoneticPr fontId="1" type="noConversion"/>
  </si>
  <si>
    <t>30개당</t>
    <phoneticPr fontId="1" type="noConversion"/>
  </si>
  <si>
    <t>하레하(수수료)</t>
    <phoneticPr fontId="1" type="noConversion"/>
  </si>
  <si>
    <t>중레하(수수료)</t>
    <phoneticPr fontId="1" type="noConversion"/>
  </si>
  <si>
    <t>아 이 식이 더 쉽네</t>
    <phoneticPr fontId="1" type="noConversion"/>
  </si>
  <si>
    <t>추가 이익</t>
    <phoneticPr fontId="1" type="noConversion"/>
  </si>
  <si>
    <t>노란색</t>
    <phoneticPr fontId="1" type="noConversion"/>
  </si>
  <si>
    <t>빨간색</t>
    <phoneticPr fontId="1" type="noConversion"/>
  </si>
  <si>
    <t>초록색</t>
    <phoneticPr fontId="1" type="noConversion"/>
  </si>
  <si>
    <t>상레하 총이익</t>
    <phoneticPr fontId="1" type="noConversion"/>
  </si>
  <si>
    <t>중레하 총이익</t>
    <phoneticPr fontId="1" type="noConversion"/>
  </si>
  <si>
    <t>하레하 총이익</t>
    <phoneticPr fontId="1" type="noConversion"/>
  </si>
  <si>
    <t>상레하(수수료 고려)</t>
    <phoneticPr fontId="1" type="noConversion"/>
  </si>
  <si>
    <t>최상레하</t>
    <phoneticPr fontId="1" type="noConversion"/>
  </si>
  <si>
    <t>최상레하 제작</t>
    <phoneticPr fontId="1" type="noConversion"/>
  </si>
  <si>
    <t>15개당</t>
    <phoneticPr fontId="1" type="noConversion"/>
  </si>
  <si>
    <t>최상레하 총이익</t>
    <phoneticPr fontId="1" type="noConversion"/>
  </si>
  <si>
    <t>제작 가능(15x)</t>
    <phoneticPr fontId="1" type="noConversion"/>
  </si>
  <si>
    <t>현재 시세(판매할 가격)</t>
    <phoneticPr fontId="1" type="noConversion"/>
  </si>
  <si>
    <t>획득 or 사용량</t>
    <phoneticPr fontId="1" type="noConversion"/>
  </si>
  <si>
    <t>판매가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</si>
</sst>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&quot;골&quot;&quot;드&quot;"/>
    <numFmt numFmtId="177" formatCode="0_ &quot;개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5" fillId="4" borderId="0" xfId="3">
      <alignment vertical="center"/>
    </xf>
    <xf numFmtId="0" fontId="0" fillId="5" borderId="1" xfId="4" applyFont="1">
      <alignment vertical="center"/>
    </xf>
    <xf numFmtId="176" fontId="0" fillId="0" borderId="0" xfId="0" applyNumberFormat="1">
      <alignment vertical="center"/>
    </xf>
    <xf numFmtId="177" fontId="0" fillId="5" borderId="1" xfId="4" applyNumberFormat="1" applyFont="1">
      <alignment vertical="center"/>
    </xf>
    <xf numFmtId="0" fontId="4" fillId="3" borderId="0" xfId="2">
      <alignment vertical="center"/>
    </xf>
    <xf numFmtId="176" fontId="3" fillId="2" borderId="0" xfId="1" applyNumberFormat="1">
      <alignment vertical="center"/>
    </xf>
    <xf numFmtId="0" fontId="3" fillId="2" borderId="0" xfId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나쁨" xfId="2" builtinId="27"/>
    <cellStyle name="메모" xfId="4" builtinId="10"/>
    <cellStyle name="보통" xfId="3" builtinId="28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B0DA-05FC-49B3-9387-7259B46133B9}">
  <dimension ref="A1:U101"/>
  <sheetViews>
    <sheetView tabSelected="1" topLeftCell="I1" workbookViewId="0">
      <selection activeCell="Q18" sqref="Q18"/>
    </sheetView>
  </sheetViews>
  <sheetFormatPr defaultRowHeight="16.5" x14ac:dyDescent="0.3"/>
  <cols>
    <col min="1" max="1" width="14.625" hidden="1" customWidth="1"/>
    <col min="2" max="2" width="11.25" hidden="1" customWidth="1"/>
    <col min="3" max="3" width="13.625" hidden="1" customWidth="1"/>
    <col min="4" max="4" width="11.5" hidden="1" customWidth="1"/>
    <col min="5" max="5" width="10" hidden="1" customWidth="1"/>
    <col min="6" max="8" width="9" hidden="1" customWidth="1"/>
    <col min="9" max="9" width="11.875" customWidth="1"/>
    <col min="10" max="11" width="11.375" customWidth="1"/>
    <col min="12" max="12" width="10.75" customWidth="1"/>
    <col min="13" max="13" width="11.375" customWidth="1"/>
    <col min="15" max="15" width="11" customWidth="1"/>
    <col min="16" max="16" width="10.875" customWidth="1"/>
    <col min="17" max="17" width="10" customWidth="1"/>
    <col min="21" max="21" width="10.25" customWidth="1"/>
  </cols>
  <sheetData>
    <row r="1" spans="1:17" x14ac:dyDescent="0.3">
      <c r="A1" t="s">
        <v>0</v>
      </c>
      <c r="B1" t="s">
        <v>1</v>
      </c>
      <c r="D1" t="s">
        <v>15</v>
      </c>
      <c r="E1" t="s">
        <v>17</v>
      </c>
      <c r="J1" t="s">
        <v>2</v>
      </c>
      <c r="K1" t="s">
        <v>3</v>
      </c>
      <c r="L1" t="s">
        <v>4</v>
      </c>
      <c r="O1" t="s">
        <v>2</v>
      </c>
      <c r="P1" t="s">
        <v>3</v>
      </c>
      <c r="Q1" t="s">
        <v>4</v>
      </c>
    </row>
    <row r="2" spans="1:17" x14ac:dyDescent="0.3">
      <c r="A2" s="5">
        <f>J4</f>
        <v>3901</v>
      </c>
      <c r="B2">
        <f>A2/95</f>
        <v>41.06315789473684</v>
      </c>
      <c r="D2" s="3">
        <f>B2*125</f>
        <v>5132.894736842105</v>
      </c>
      <c r="E2" s="3">
        <f>B2*100</f>
        <v>4106.3157894736842</v>
      </c>
      <c r="I2" t="s">
        <v>57</v>
      </c>
      <c r="J2" s="2">
        <v>109</v>
      </c>
      <c r="K2" s="2">
        <v>19</v>
      </c>
      <c r="L2" s="2">
        <v>122</v>
      </c>
      <c r="N2" t="s">
        <v>21</v>
      </c>
      <c r="O2" s="5">
        <v>1000</v>
      </c>
      <c r="P2" s="5">
        <v>400</v>
      </c>
      <c r="Q2" s="5">
        <v>200</v>
      </c>
    </row>
    <row r="3" spans="1:17" x14ac:dyDescent="0.3">
      <c r="D3" t="s">
        <v>16</v>
      </c>
      <c r="E3" t="s">
        <v>12</v>
      </c>
      <c r="F3" t="s">
        <v>11</v>
      </c>
    </row>
    <row r="4" spans="1:17" x14ac:dyDescent="0.3">
      <c r="D4" s="4">
        <f>O5</f>
        <v>2</v>
      </c>
      <c r="E4" s="4">
        <f>P5</f>
        <v>1</v>
      </c>
      <c r="F4" s="2">
        <f>Q5</f>
        <v>0</v>
      </c>
      <c r="G4" s="8" t="s">
        <v>23</v>
      </c>
      <c r="H4" s="8"/>
      <c r="I4" t="s">
        <v>0</v>
      </c>
      <c r="J4" s="2">
        <v>3901</v>
      </c>
      <c r="O4" t="s">
        <v>20</v>
      </c>
      <c r="P4" t="s">
        <v>19</v>
      </c>
    </row>
    <row r="5" spans="1:17" x14ac:dyDescent="0.3">
      <c r="C5" t="s">
        <v>7</v>
      </c>
      <c r="D5" s="3">
        <f>(D4/5)*D2</f>
        <v>2053.1578947368421</v>
      </c>
      <c r="E5" s="3">
        <f>(E4/10)*E2</f>
        <v>410.63157894736844</v>
      </c>
      <c r="F5" s="3">
        <f>((E4-1)/10)*E2+((E2*0.1)*(3000-F4)/3000)</f>
        <v>410.63157894736844</v>
      </c>
      <c r="N5" t="s">
        <v>18</v>
      </c>
      <c r="O5" s="5">
        <v>2</v>
      </c>
      <c r="P5" s="5">
        <v>1</v>
      </c>
    </row>
    <row r="6" spans="1:17" x14ac:dyDescent="0.3">
      <c r="I6" t="s">
        <v>10</v>
      </c>
      <c r="J6" s="6">
        <f>D18</f>
        <v>1586.2105263157896</v>
      </c>
    </row>
    <row r="7" spans="1:17" x14ac:dyDescent="0.3">
      <c r="D7" t="s">
        <v>13</v>
      </c>
    </row>
    <row r="8" spans="1:17" x14ac:dyDescent="0.3">
      <c r="D8" s="3">
        <f>D5+F5</f>
        <v>2463.7894736842104</v>
      </c>
    </row>
    <row r="9" spans="1:17" x14ac:dyDescent="0.3">
      <c r="J9" t="s">
        <v>50</v>
      </c>
      <c r="K9" t="s">
        <v>24</v>
      </c>
      <c r="L9" t="s">
        <v>31</v>
      </c>
      <c r="M9" t="s">
        <v>32</v>
      </c>
    </row>
    <row r="10" spans="1:17" x14ac:dyDescent="0.3">
      <c r="A10" t="s">
        <v>50</v>
      </c>
      <c r="B10" t="s">
        <v>24</v>
      </c>
      <c r="D10" t="s">
        <v>2</v>
      </c>
      <c r="E10" t="s">
        <v>3</v>
      </c>
      <c r="F10" t="s">
        <v>4</v>
      </c>
      <c r="I10" t="s">
        <v>57</v>
      </c>
      <c r="J10" s="2">
        <v>79</v>
      </c>
      <c r="K10" s="2">
        <v>31</v>
      </c>
      <c r="L10" s="2">
        <v>15</v>
      </c>
      <c r="M10" s="2">
        <v>14</v>
      </c>
    </row>
    <row r="11" spans="1:17" x14ac:dyDescent="0.3">
      <c r="A11" s="5">
        <f>J10</f>
        <v>79</v>
      </c>
      <c r="B11" s="5">
        <f>K10</f>
        <v>31</v>
      </c>
      <c r="C11" t="s">
        <v>5</v>
      </c>
      <c r="D11" s="5">
        <f>J2</f>
        <v>109</v>
      </c>
      <c r="E11" s="5">
        <f t="shared" ref="E11:F11" si="0">K2</f>
        <v>19</v>
      </c>
      <c r="F11" s="5">
        <f t="shared" si="0"/>
        <v>122</v>
      </c>
      <c r="G11" s="8" t="s">
        <v>14</v>
      </c>
      <c r="H11" s="8"/>
    </row>
    <row r="12" spans="1:17" x14ac:dyDescent="0.3">
      <c r="A12">
        <f>ROUNDUP(A11*0.05,0)</f>
        <v>4</v>
      </c>
      <c r="B12">
        <f>ROUNDUP(B11*0.05,0)</f>
        <v>2</v>
      </c>
      <c r="C12" t="s">
        <v>8</v>
      </c>
      <c r="D12">
        <f>ROUNDUP(D11*0.05,0)</f>
        <v>6</v>
      </c>
      <c r="E12">
        <f t="shared" ref="E12:F12" si="1">ROUNDUP(E11*0.05,0)</f>
        <v>1</v>
      </c>
      <c r="F12">
        <f t="shared" si="1"/>
        <v>7</v>
      </c>
      <c r="J12" t="str">
        <f>IF(A83=B41,"상레하",IF(A83=B60,"중레하",IF(A83=B80,"하레하","최상레하")))</f>
        <v>중레하</v>
      </c>
      <c r="K12" t="str">
        <f>IF(A83=B41,B30,IF(A83=B60,B52,IF(A83=B80,B72,B94)))&amp;"세트"</f>
        <v>15세트</v>
      </c>
    </row>
    <row r="13" spans="1:17" x14ac:dyDescent="0.3">
      <c r="A13">
        <f>(A11-A12)*15*B94</f>
        <v>3375</v>
      </c>
      <c r="B13">
        <f>(B11-B12)*20*B30</f>
        <v>5800</v>
      </c>
      <c r="C13" t="s">
        <v>7</v>
      </c>
      <c r="D13">
        <f>(D16/100)*(D11-D12)</f>
        <v>1030</v>
      </c>
      <c r="E13">
        <f>(E16/10)*(E11-E12)</f>
        <v>720</v>
      </c>
      <c r="F13">
        <f>(F16/10)*(F11-F12)</f>
        <v>2300</v>
      </c>
      <c r="I13" t="s">
        <v>42</v>
      </c>
      <c r="J13" s="6">
        <f>A83-J6</f>
        <v>319.19999999999982</v>
      </c>
    </row>
    <row r="15" spans="1:17" x14ac:dyDescent="0.3">
      <c r="D15" t="s">
        <v>2</v>
      </c>
      <c r="E15" t="s">
        <v>3</v>
      </c>
      <c r="F15" t="s">
        <v>4</v>
      </c>
    </row>
    <row r="16" spans="1:17" x14ac:dyDescent="0.3">
      <c r="C16" t="s">
        <v>6</v>
      </c>
      <c r="D16" s="1">
        <f>O2</f>
        <v>1000</v>
      </c>
      <c r="E16" s="1">
        <f>P2</f>
        <v>400</v>
      </c>
      <c r="F16" s="1">
        <f>Q2</f>
        <v>200</v>
      </c>
      <c r="G16" s="8" t="s">
        <v>22</v>
      </c>
      <c r="H16" s="8"/>
      <c r="I16" s="2" t="s">
        <v>43</v>
      </c>
      <c r="J16" s="9" t="s">
        <v>55</v>
      </c>
      <c r="K16" s="8"/>
    </row>
    <row r="17" spans="1:21" x14ac:dyDescent="0.3">
      <c r="I17" s="5" t="s">
        <v>44</v>
      </c>
      <c r="J17" s="8" t="s">
        <v>56</v>
      </c>
      <c r="K17" s="8"/>
    </row>
    <row r="18" spans="1:21" x14ac:dyDescent="0.3">
      <c r="A18" t="s">
        <v>9</v>
      </c>
      <c r="B18">
        <f>SUM(D13:F13)</f>
        <v>4050</v>
      </c>
      <c r="C18" t="s">
        <v>10</v>
      </c>
      <c r="D18" s="3">
        <f>B18-D8</f>
        <v>1586.2105263157896</v>
      </c>
      <c r="I18" s="7" t="s">
        <v>45</v>
      </c>
      <c r="J18" s="8" t="s">
        <v>10</v>
      </c>
      <c r="K18" s="8"/>
    </row>
    <row r="21" spans="1:21" x14ac:dyDescent="0.3">
      <c r="A21" s="5" t="s">
        <v>24</v>
      </c>
      <c r="B21" s="5" t="s">
        <v>2</v>
      </c>
      <c r="C21" s="5" t="s">
        <v>3</v>
      </c>
      <c r="D21" s="5" t="s">
        <v>4</v>
      </c>
      <c r="E21" s="5" t="s">
        <v>25</v>
      </c>
      <c r="G21" t="s">
        <v>31</v>
      </c>
      <c r="H21" t="s">
        <v>32</v>
      </c>
    </row>
    <row r="22" spans="1:21" x14ac:dyDescent="0.3">
      <c r="A22" s="5" t="s">
        <v>26</v>
      </c>
      <c r="B22" s="5">
        <v>94</v>
      </c>
      <c r="C22" s="5">
        <v>29</v>
      </c>
      <c r="D22" s="5">
        <v>16</v>
      </c>
      <c r="E22" s="5">
        <v>237</v>
      </c>
      <c r="G22" s="5">
        <f>L10</f>
        <v>15</v>
      </c>
      <c r="H22" s="5">
        <f>M10</f>
        <v>14</v>
      </c>
    </row>
    <row r="23" spans="1:21" x14ac:dyDescent="0.3">
      <c r="A23" s="5"/>
      <c r="B23" s="5">
        <f>(B22/100)*($D$11-$D$12)</f>
        <v>96.82</v>
      </c>
      <c r="C23" s="5">
        <f>(C22/10)*($E$11-$E$12)</f>
        <v>52.199999999999996</v>
      </c>
      <c r="D23" s="5">
        <f>(D22/10)*($F$11-$F$12)</f>
        <v>184</v>
      </c>
      <c r="E23" s="5"/>
      <c r="G23">
        <f>ROUNDUP(G22*0.05,0)</f>
        <v>1</v>
      </c>
      <c r="H23">
        <f>ROUNDUP(H22*0.05,0)</f>
        <v>1</v>
      </c>
    </row>
    <row r="24" spans="1:21" x14ac:dyDescent="0.3">
      <c r="A24" s="5"/>
      <c r="B24" s="5">
        <f>(B22/100)*$D$11</f>
        <v>102.46</v>
      </c>
      <c r="C24" s="5">
        <f>(C22/10)*$E$11</f>
        <v>55.1</v>
      </c>
      <c r="D24" s="5">
        <f>(D22/10)*$F$11</f>
        <v>195.20000000000002</v>
      </c>
      <c r="E24" s="5"/>
      <c r="G24">
        <f>(G22-G23)*30*B52</f>
        <v>6300</v>
      </c>
      <c r="H24">
        <f>(H22-H23)*30*B72</f>
        <v>5460</v>
      </c>
    </row>
    <row r="25" spans="1:21" x14ac:dyDescent="0.3">
      <c r="A25" s="5" t="s">
        <v>27</v>
      </c>
      <c r="B25" s="5">
        <f>SUM(B23:D23)</f>
        <v>333.02</v>
      </c>
      <c r="C25" s="5">
        <f>SUM(B23:D23,E22)</f>
        <v>570.02</v>
      </c>
      <c r="D25" s="5"/>
      <c r="E25" s="5"/>
    </row>
    <row r="26" spans="1:21" x14ac:dyDescent="0.3">
      <c r="A26" s="5" t="s">
        <v>28</v>
      </c>
      <c r="B26" s="5">
        <f>SUM(B24:D24)</f>
        <v>352.76</v>
      </c>
      <c r="C26" s="5">
        <f>SUM(B24:D24,E22)</f>
        <v>589.76</v>
      </c>
      <c r="D26" s="5"/>
      <c r="E26" s="5"/>
    </row>
    <row r="27" spans="1:21" x14ac:dyDescent="0.3">
      <c r="A27" s="5"/>
      <c r="B27" s="5"/>
      <c r="C27" s="5"/>
      <c r="D27" s="5"/>
      <c r="E27" s="5"/>
    </row>
    <row r="28" spans="1:21" x14ac:dyDescent="0.3">
      <c r="A28" s="5"/>
      <c r="B28" s="5"/>
      <c r="C28" s="5"/>
      <c r="D28" s="5"/>
      <c r="E28" s="5"/>
      <c r="U28" s="3"/>
    </row>
    <row r="29" spans="1:21" x14ac:dyDescent="0.3">
      <c r="A29" s="5" t="s">
        <v>29</v>
      </c>
      <c r="B29" s="5">
        <f>ROUNDDOWN($O$2/B22,0)</f>
        <v>10</v>
      </c>
      <c r="C29" s="5">
        <f>ROUNDDOWN($P$2/C22,0)</f>
        <v>13</v>
      </c>
      <c r="D29" s="5">
        <f>ROUNDDOWN($Q$2/D22,0)</f>
        <v>12</v>
      </c>
      <c r="E29" s="5"/>
      <c r="U29" s="3"/>
    </row>
    <row r="30" spans="1:21" x14ac:dyDescent="0.3">
      <c r="A30" s="5" t="s">
        <v>30</v>
      </c>
      <c r="B30" s="5">
        <f>MIN(B29:D29)</f>
        <v>10</v>
      </c>
      <c r="C30" s="5"/>
      <c r="D30" s="5"/>
      <c r="E30" s="5"/>
    </row>
    <row r="32" spans="1:21" x14ac:dyDescent="0.3">
      <c r="A32" t="s">
        <v>49</v>
      </c>
      <c r="B32">
        <f>B13-E22*B30</f>
        <v>3430</v>
      </c>
      <c r="D32">
        <f>B13-E22*B30+B38-D8</f>
        <v>1686.0105263157898</v>
      </c>
      <c r="E32" t="s">
        <v>41</v>
      </c>
    </row>
    <row r="33" spans="1:9" x14ac:dyDescent="0.3">
      <c r="D33" s="3"/>
    </row>
    <row r="34" spans="1:9" x14ac:dyDescent="0.3">
      <c r="I34" s="3"/>
    </row>
    <row r="35" spans="1:9" x14ac:dyDescent="0.3">
      <c r="B35" t="s">
        <v>2</v>
      </c>
      <c r="C35" t="s">
        <v>3</v>
      </c>
      <c r="D35" t="s">
        <v>4</v>
      </c>
    </row>
    <row r="36" spans="1:9" x14ac:dyDescent="0.3">
      <c r="A36" t="s">
        <v>33</v>
      </c>
      <c r="B36">
        <f>$O$2-($B$30*B22)</f>
        <v>60</v>
      </c>
      <c r="C36">
        <f>$P$2-($B$30*C22)</f>
        <v>110</v>
      </c>
      <c r="D36">
        <f>$Q$2-($B$30*D22)</f>
        <v>40</v>
      </c>
    </row>
    <row r="37" spans="1:9" x14ac:dyDescent="0.3">
      <c r="A37" t="s">
        <v>7</v>
      </c>
      <c r="B37">
        <f>(B36/100)*($D$11-$D$12)</f>
        <v>61.8</v>
      </c>
      <c r="C37">
        <f>(C36/10)*($E$11-$E$12)</f>
        <v>198</v>
      </c>
      <c r="D37">
        <f>(D36/10)*($F$11-$F$12)</f>
        <v>460</v>
      </c>
    </row>
    <row r="38" spans="1:9" x14ac:dyDescent="0.3">
      <c r="A38" t="s">
        <v>34</v>
      </c>
      <c r="B38">
        <f>SUM(B37:D37)</f>
        <v>719.8</v>
      </c>
    </row>
    <row r="40" spans="1:9" x14ac:dyDescent="0.3">
      <c r="I40" s="3"/>
    </row>
    <row r="41" spans="1:9" x14ac:dyDescent="0.3">
      <c r="A41" s="7" t="s">
        <v>46</v>
      </c>
      <c r="B41" s="6">
        <f>SUM(B32,B38)-D8</f>
        <v>1686.0105263157898</v>
      </c>
    </row>
    <row r="43" spans="1:9" x14ac:dyDescent="0.3">
      <c r="A43" s="5" t="s">
        <v>31</v>
      </c>
      <c r="B43" s="5" t="s">
        <v>2</v>
      </c>
      <c r="C43" s="5" t="s">
        <v>3</v>
      </c>
      <c r="D43" s="5" t="s">
        <v>4</v>
      </c>
      <c r="E43" s="5" t="s">
        <v>25</v>
      </c>
    </row>
    <row r="44" spans="1:9" x14ac:dyDescent="0.3">
      <c r="A44" s="5" t="s">
        <v>38</v>
      </c>
      <c r="B44" s="5">
        <v>64</v>
      </c>
      <c r="C44" s="5">
        <v>26</v>
      </c>
      <c r="D44" s="5">
        <v>8</v>
      </c>
      <c r="E44" s="5">
        <v>194</v>
      </c>
    </row>
    <row r="45" spans="1:9" x14ac:dyDescent="0.3">
      <c r="A45" s="5"/>
      <c r="B45" s="5">
        <f>(B44/100)*($D$11-$D$12)</f>
        <v>65.92</v>
      </c>
      <c r="C45" s="5">
        <f>(C44/10)*($E$11-$E$12)</f>
        <v>46.800000000000004</v>
      </c>
      <c r="D45" s="5">
        <f>(D44/10)*($F$11-$F$12)</f>
        <v>92</v>
      </c>
      <c r="E45" s="5"/>
    </row>
    <row r="46" spans="1:9" x14ac:dyDescent="0.3">
      <c r="A46" s="5"/>
      <c r="B46" s="5">
        <f>(B44/100)*$D$11</f>
        <v>69.760000000000005</v>
      </c>
      <c r="C46" s="5">
        <f>(C44/10)*$E$11</f>
        <v>49.4</v>
      </c>
      <c r="D46" s="5">
        <f>(D44/10)*$F$11</f>
        <v>97.600000000000009</v>
      </c>
      <c r="E46" s="5"/>
    </row>
    <row r="47" spans="1:9" x14ac:dyDescent="0.3">
      <c r="A47" s="5" t="s">
        <v>27</v>
      </c>
      <c r="B47" s="5"/>
      <c r="C47" s="5">
        <f>SUM(B45:D45,E44)</f>
        <v>398.72</v>
      </c>
      <c r="D47" s="5"/>
      <c r="E47" s="5"/>
    </row>
    <row r="48" spans="1:9" x14ac:dyDescent="0.3">
      <c r="A48" s="5" t="s">
        <v>28</v>
      </c>
      <c r="B48" s="5"/>
      <c r="C48" s="5">
        <f>SUM(B46:D46,E44)</f>
        <v>410.76</v>
      </c>
      <c r="D48" s="5"/>
      <c r="E48" s="5"/>
    </row>
    <row r="49" spans="1:5" x14ac:dyDescent="0.3">
      <c r="A49" s="5"/>
      <c r="B49" s="5"/>
      <c r="C49" s="5"/>
      <c r="D49" s="5"/>
      <c r="E49" s="5"/>
    </row>
    <row r="50" spans="1:5" x14ac:dyDescent="0.3">
      <c r="A50" s="5"/>
      <c r="B50" s="5"/>
      <c r="C50" s="5"/>
      <c r="D50" s="5"/>
      <c r="E50" s="5"/>
    </row>
    <row r="51" spans="1:5" x14ac:dyDescent="0.3">
      <c r="A51" s="5" t="s">
        <v>35</v>
      </c>
      <c r="B51" s="5">
        <f>ROUNDDOWN($O$2/B44,0)</f>
        <v>15</v>
      </c>
      <c r="C51" s="5">
        <f>ROUNDDOWN($P$2/C44,0)</f>
        <v>15</v>
      </c>
      <c r="D51" s="5">
        <f>ROUNDDOWN($Q$2/D44,0)</f>
        <v>25</v>
      </c>
      <c r="E51" s="5"/>
    </row>
    <row r="52" spans="1:5" x14ac:dyDescent="0.3">
      <c r="A52" s="5" t="s">
        <v>37</v>
      </c>
      <c r="B52" s="5">
        <f>MIN(B51:D51)</f>
        <v>15</v>
      </c>
      <c r="C52" s="5"/>
      <c r="D52" s="5"/>
      <c r="E52" s="5"/>
    </row>
    <row r="53" spans="1:5" x14ac:dyDescent="0.3">
      <c r="A53" t="s">
        <v>40</v>
      </c>
      <c r="B53">
        <f>G24-E44*B52</f>
        <v>3390</v>
      </c>
    </row>
    <row r="55" spans="1:5" x14ac:dyDescent="0.3">
      <c r="B55" t="s">
        <v>2</v>
      </c>
      <c r="C55" t="s">
        <v>3</v>
      </c>
      <c r="D55" t="s">
        <v>4</v>
      </c>
    </row>
    <row r="56" spans="1:5" x14ac:dyDescent="0.3">
      <c r="A56" t="s">
        <v>33</v>
      </c>
      <c r="B56">
        <f>$O$2-(B52*B44)</f>
        <v>40</v>
      </c>
      <c r="C56">
        <f>$P$2-(B52*C44)</f>
        <v>10</v>
      </c>
      <c r="D56">
        <f>$Q$2-(B52*D44)</f>
        <v>80</v>
      </c>
    </row>
    <row r="57" spans="1:5" x14ac:dyDescent="0.3">
      <c r="A57" t="s">
        <v>7</v>
      </c>
      <c r="B57">
        <f>(B56/100)*($D$11-$D$12)</f>
        <v>41.2</v>
      </c>
      <c r="C57">
        <f>(C56/10)*($E$11-$E$12)</f>
        <v>18</v>
      </c>
      <c r="D57">
        <f>(D56/10)*($F$11-$F$12)</f>
        <v>920</v>
      </c>
    </row>
    <row r="58" spans="1:5" x14ac:dyDescent="0.3">
      <c r="A58" t="s">
        <v>34</v>
      </c>
      <c r="B58">
        <f>SUM(B57:D57)</f>
        <v>979.2</v>
      </c>
    </row>
    <row r="60" spans="1:5" x14ac:dyDescent="0.3">
      <c r="A60" s="7" t="s">
        <v>47</v>
      </c>
      <c r="B60" s="6">
        <f>SUM(B53,B58)-D8</f>
        <v>1905.4105263157894</v>
      </c>
      <c r="C60" s="7"/>
      <c r="D60" s="7"/>
    </row>
    <row r="63" spans="1:5" x14ac:dyDescent="0.3">
      <c r="A63" s="5" t="s">
        <v>32</v>
      </c>
      <c r="B63" s="5" t="s">
        <v>2</v>
      </c>
      <c r="C63" s="5" t="s">
        <v>3</v>
      </c>
      <c r="D63" s="5" t="s">
        <v>4</v>
      </c>
      <c r="E63" s="5" t="s">
        <v>25</v>
      </c>
    </row>
    <row r="64" spans="1:5" x14ac:dyDescent="0.3">
      <c r="A64" s="5" t="s">
        <v>38</v>
      </c>
      <c r="B64" s="5">
        <v>56</v>
      </c>
      <c r="C64" s="5">
        <v>28</v>
      </c>
      <c r="D64" s="5">
        <v>7</v>
      </c>
      <c r="E64" s="5">
        <v>192</v>
      </c>
    </row>
    <row r="65" spans="1:5" x14ac:dyDescent="0.3">
      <c r="A65" s="5"/>
      <c r="B65" s="5">
        <f>(B64/100)*($D$11-$D$12)</f>
        <v>57.680000000000007</v>
      </c>
      <c r="C65" s="5">
        <f>(C64/10)*($E$11-$E$12)</f>
        <v>50.4</v>
      </c>
      <c r="D65" s="5">
        <f>(D64/10)*($F$11-$F$12)</f>
        <v>80.5</v>
      </c>
      <c r="E65" s="5"/>
    </row>
    <row r="66" spans="1:5" x14ac:dyDescent="0.3">
      <c r="A66" s="5"/>
      <c r="B66" s="5">
        <f>(B64/100)*$D$11</f>
        <v>61.040000000000006</v>
      </c>
      <c r="C66" s="5">
        <f>(C64/10)*$E$11</f>
        <v>53.199999999999996</v>
      </c>
      <c r="D66" s="5">
        <f>(D64/10)*$F$11</f>
        <v>85.399999999999991</v>
      </c>
      <c r="E66" s="5"/>
    </row>
    <row r="67" spans="1:5" x14ac:dyDescent="0.3">
      <c r="A67" s="5" t="s">
        <v>27</v>
      </c>
      <c r="B67" s="5"/>
      <c r="C67" s="5">
        <f>SUM(B65:D65,E64)</f>
        <v>380.58000000000004</v>
      </c>
      <c r="D67" s="5"/>
      <c r="E67" s="5"/>
    </row>
    <row r="68" spans="1:5" x14ac:dyDescent="0.3">
      <c r="A68" s="5" t="s">
        <v>28</v>
      </c>
      <c r="B68" s="5"/>
      <c r="C68" s="5">
        <f>SUM(B66:D66,E64)</f>
        <v>391.64</v>
      </c>
      <c r="D68" s="5"/>
      <c r="E68" s="5"/>
    </row>
    <row r="69" spans="1:5" x14ac:dyDescent="0.3">
      <c r="A69" s="5"/>
      <c r="B69" s="5"/>
      <c r="C69" s="5"/>
      <c r="D69" s="5"/>
      <c r="E69" s="5"/>
    </row>
    <row r="70" spans="1:5" x14ac:dyDescent="0.3">
      <c r="A70" s="5"/>
      <c r="B70" s="5"/>
      <c r="C70" s="5"/>
      <c r="D70" s="5"/>
      <c r="E70" s="5"/>
    </row>
    <row r="71" spans="1:5" x14ac:dyDescent="0.3">
      <c r="A71" s="5" t="s">
        <v>36</v>
      </c>
      <c r="B71" s="5">
        <f>ROUNDDOWN($O$2/B64,0)</f>
        <v>17</v>
      </c>
      <c r="C71" s="5">
        <f>ROUNDDOWN($P$2/C64,0)</f>
        <v>14</v>
      </c>
      <c r="D71" s="5">
        <f>ROUNDDOWN($Q$2/D64,0)</f>
        <v>28</v>
      </c>
      <c r="E71" s="5"/>
    </row>
    <row r="72" spans="1:5" x14ac:dyDescent="0.3">
      <c r="A72" s="5" t="s">
        <v>37</v>
      </c>
      <c r="B72" s="5">
        <f>MIN(B71:D71)</f>
        <v>14</v>
      </c>
      <c r="C72" s="5"/>
      <c r="D72" s="5"/>
      <c r="E72" s="5"/>
    </row>
    <row r="73" spans="1:5" x14ac:dyDescent="0.3">
      <c r="A73" t="s">
        <v>39</v>
      </c>
      <c r="B73">
        <f>H24-E64*B72</f>
        <v>2772</v>
      </c>
    </row>
    <row r="75" spans="1:5" x14ac:dyDescent="0.3">
      <c r="B75" t="s">
        <v>2</v>
      </c>
      <c r="C75" t="s">
        <v>3</v>
      </c>
      <c r="D75" t="s">
        <v>4</v>
      </c>
    </row>
    <row r="76" spans="1:5" x14ac:dyDescent="0.3">
      <c r="A76" t="s">
        <v>33</v>
      </c>
      <c r="B76">
        <f>$O$2-(B72*B64)</f>
        <v>216</v>
      </c>
      <c r="C76">
        <f>$P$2-(B72*C64)</f>
        <v>8</v>
      </c>
      <c r="D76">
        <f>$Q$2-(B72*D64)</f>
        <v>102</v>
      </c>
    </row>
    <row r="77" spans="1:5" x14ac:dyDescent="0.3">
      <c r="A77" t="s">
        <v>7</v>
      </c>
      <c r="B77">
        <f>(B76/100)*($D$11-$D$12)</f>
        <v>222.48000000000002</v>
      </c>
      <c r="C77">
        <f>(C76/10)*($E$11-$E$12)</f>
        <v>14.4</v>
      </c>
      <c r="D77">
        <f>(D76/10)*($F$11-$F$12)</f>
        <v>1173</v>
      </c>
    </row>
    <row r="78" spans="1:5" x14ac:dyDescent="0.3">
      <c r="A78" t="s">
        <v>34</v>
      </c>
      <c r="B78">
        <f>SUM(B77:D77)</f>
        <v>1409.88</v>
      </c>
    </row>
    <row r="80" spans="1:5" x14ac:dyDescent="0.3">
      <c r="A80" s="7" t="s">
        <v>48</v>
      </c>
      <c r="B80" s="6">
        <f>SUM(B73,B78)-D8</f>
        <v>1718.0905263157897</v>
      </c>
      <c r="C80" s="7"/>
      <c r="D80" s="7"/>
    </row>
    <row r="83" spans="1:5" x14ac:dyDescent="0.3">
      <c r="A83" s="3">
        <f>MAX(B41,B60,B80,B101)</f>
        <v>1905.4105263157894</v>
      </c>
    </row>
    <row r="85" spans="1:5" x14ac:dyDescent="0.3">
      <c r="A85" s="5" t="s">
        <v>50</v>
      </c>
      <c r="B85" s="5" t="s">
        <v>2</v>
      </c>
      <c r="C85" s="5" t="s">
        <v>3</v>
      </c>
      <c r="D85" s="5" t="s">
        <v>4</v>
      </c>
      <c r="E85" s="5" t="s">
        <v>25</v>
      </c>
    </row>
    <row r="86" spans="1:5" x14ac:dyDescent="0.3">
      <c r="A86" s="5" t="s">
        <v>52</v>
      </c>
      <c r="B86" s="5">
        <v>107</v>
      </c>
      <c r="C86" s="5">
        <v>51</v>
      </c>
      <c r="D86" s="5">
        <v>52</v>
      </c>
      <c r="E86" s="5">
        <v>285</v>
      </c>
    </row>
    <row r="87" spans="1:5" x14ac:dyDescent="0.3">
      <c r="A87" s="5"/>
      <c r="B87" s="5">
        <f>(B86/100)*($D$11-$D$12)</f>
        <v>110.21000000000001</v>
      </c>
      <c r="C87" s="5">
        <f>(C86/10)*($E$11-$E$12)</f>
        <v>91.8</v>
      </c>
      <c r="D87" s="5">
        <f>(D86/10)*($F$11-$F$12)</f>
        <v>598</v>
      </c>
      <c r="E87" s="5"/>
    </row>
    <row r="88" spans="1:5" x14ac:dyDescent="0.3">
      <c r="A88" s="5"/>
      <c r="B88" s="5">
        <f>(B86/100)*$D$11</f>
        <v>116.63000000000001</v>
      </c>
      <c r="C88" s="5">
        <f>(C86/10)*$E$11</f>
        <v>96.899999999999991</v>
      </c>
      <c r="D88" s="5">
        <f>(D86/10)*$F$11</f>
        <v>634.4</v>
      </c>
      <c r="E88" s="5"/>
    </row>
    <row r="89" spans="1:5" x14ac:dyDescent="0.3">
      <c r="A89" s="5" t="s">
        <v>27</v>
      </c>
      <c r="B89" s="5"/>
      <c r="C89" s="5">
        <f>SUM(B87:D87,E86)</f>
        <v>1085.01</v>
      </c>
      <c r="D89" s="5"/>
      <c r="E89" s="5"/>
    </row>
    <row r="90" spans="1:5" x14ac:dyDescent="0.3">
      <c r="A90" s="5" t="s">
        <v>28</v>
      </c>
      <c r="B90" s="5"/>
      <c r="C90" s="5">
        <f>SUM(B88:D88,E86)</f>
        <v>1132.9299999999998</v>
      </c>
      <c r="D90" s="5"/>
      <c r="E90" s="5"/>
    </row>
    <row r="91" spans="1:5" x14ac:dyDescent="0.3">
      <c r="A91" s="5"/>
      <c r="B91" s="5"/>
      <c r="C91" s="5"/>
      <c r="D91" s="5"/>
      <c r="E91" s="5"/>
    </row>
    <row r="92" spans="1:5" x14ac:dyDescent="0.3">
      <c r="A92" s="5"/>
      <c r="B92" s="5"/>
      <c r="C92" s="5"/>
      <c r="D92" s="5"/>
      <c r="E92" s="5"/>
    </row>
    <row r="93" spans="1:5" x14ac:dyDescent="0.3">
      <c r="A93" s="5" t="s">
        <v>51</v>
      </c>
      <c r="B93" s="5">
        <f>ROUNDDOWN($O$2/B86,0)</f>
        <v>9</v>
      </c>
      <c r="C93" s="5">
        <f>ROUNDDOWN($P$2/C86,0)</f>
        <v>7</v>
      </c>
      <c r="D93" s="5">
        <f>ROUNDDOWN($Q$2/D86,0)</f>
        <v>3</v>
      </c>
      <c r="E93" s="5"/>
    </row>
    <row r="94" spans="1:5" x14ac:dyDescent="0.3">
      <c r="A94" s="5" t="s">
        <v>54</v>
      </c>
      <c r="B94" s="5">
        <f>MIN(B93:D93)</f>
        <v>3</v>
      </c>
      <c r="C94" s="5"/>
      <c r="D94" s="5"/>
      <c r="E94" s="5"/>
    </row>
    <row r="95" spans="1:5" x14ac:dyDescent="0.3">
      <c r="A95" t="s">
        <v>50</v>
      </c>
      <c r="B95">
        <f>A13-E86*B94</f>
        <v>2520</v>
      </c>
    </row>
    <row r="96" spans="1:5" x14ac:dyDescent="0.3">
      <c r="B96" t="s">
        <v>2</v>
      </c>
      <c r="C96" t="s">
        <v>3</v>
      </c>
      <c r="D96" t="s">
        <v>4</v>
      </c>
    </row>
    <row r="97" spans="1:4" x14ac:dyDescent="0.3">
      <c r="A97" t="s">
        <v>33</v>
      </c>
      <c r="B97">
        <f>O2-($B$94*B86)</f>
        <v>679</v>
      </c>
      <c r="C97">
        <f t="shared" ref="C97:D97" si="2">P2-($B$94*C86)</f>
        <v>247</v>
      </c>
      <c r="D97">
        <f t="shared" si="2"/>
        <v>44</v>
      </c>
    </row>
    <row r="98" spans="1:4" x14ac:dyDescent="0.3">
      <c r="A98" t="s">
        <v>7</v>
      </c>
      <c r="B98">
        <f>(B97/100)*($D$11-$D$12)</f>
        <v>699.37</v>
      </c>
      <c r="C98">
        <f>(C97/10)*($E$11-$E$12)</f>
        <v>444.59999999999997</v>
      </c>
      <c r="D98">
        <f>(D97/10)*($F$11-$F$12)</f>
        <v>506.00000000000006</v>
      </c>
    </row>
    <row r="99" spans="1:4" x14ac:dyDescent="0.3">
      <c r="A99" t="s">
        <v>34</v>
      </c>
      <c r="B99">
        <f>SUM(B98:D98)</f>
        <v>1649.97</v>
      </c>
    </row>
    <row r="101" spans="1:4" x14ac:dyDescent="0.3">
      <c r="A101" s="7" t="s">
        <v>53</v>
      </c>
      <c r="B101" s="6">
        <f>SUM(B95+B99)-D8</f>
        <v>1706.1805263157898</v>
      </c>
      <c r="C101" s="7"/>
      <c r="D101" s="7"/>
    </row>
  </sheetData>
  <mergeCells count="6">
    <mergeCell ref="J18:K18"/>
    <mergeCell ref="G11:H11"/>
    <mergeCell ref="G16:H16"/>
    <mergeCell ref="G4:H4"/>
    <mergeCell ref="J16:K16"/>
    <mergeCell ref="J17:K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2022-08-04T11:40:47Z</dcterms:created>
  <dcterms:modified xsi:type="dcterms:W3CDTF">2022-12-10T17:08:39Z</dcterms:modified>
</cp:coreProperties>
</file>