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박경호\Desktop\"/>
    </mc:Choice>
  </mc:AlternateContent>
  <xr:revisionPtr revIDLastSave="0" documentId="13_ncr:1_{9D12B3D7-C5E0-4F38-A9FB-6BE3A53380B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경험치표" sheetId="1" r:id="rId1"/>
    <sheet name="계산기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2" l="1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2" i="2"/>
  <c r="G13" i="2"/>
  <c r="G14" i="2"/>
  <c r="G15" i="2"/>
  <c r="G16" i="2"/>
  <c r="G11" i="2"/>
  <c r="G10" i="2"/>
  <c r="G2" i="2"/>
  <c r="H2" i="2"/>
  <c r="G1" i="2"/>
  <c r="G5" i="2" s="1"/>
  <c r="K13" i="2"/>
  <c r="K14" i="2"/>
  <c r="K16" i="2"/>
  <c r="K17" i="2"/>
  <c r="K18" i="2"/>
  <c r="K19" i="2"/>
  <c r="K20" i="2"/>
  <c r="K21" i="2"/>
  <c r="K23" i="2"/>
  <c r="K24" i="2"/>
  <c r="K25" i="2"/>
  <c r="K26" i="2"/>
  <c r="K27" i="2"/>
  <c r="K28" i="2"/>
  <c r="K30" i="2"/>
  <c r="K31" i="2"/>
  <c r="K32" i="2"/>
  <c r="K33" i="2"/>
  <c r="K34" i="2"/>
  <c r="K35" i="2"/>
  <c r="K37" i="2"/>
  <c r="K38" i="2"/>
  <c r="K39" i="2"/>
  <c r="K40" i="2"/>
  <c r="K41" i="2"/>
  <c r="K42" i="2"/>
  <c r="K44" i="2"/>
  <c r="K45" i="2"/>
  <c r="K46" i="2"/>
  <c r="K47" i="2"/>
  <c r="K48" i="2"/>
  <c r="K49" i="2"/>
  <c r="K51" i="2"/>
  <c r="K52" i="2"/>
  <c r="K53" i="2"/>
  <c r="K54" i="2"/>
  <c r="K55" i="2"/>
  <c r="K56" i="2"/>
  <c r="K58" i="2"/>
  <c r="K59" i="2"/>
  <c r="K60" i="2"/>
  <c r="K61" i="2"/>
  <c r="K62" i="2"/>
  <c r="K63" i="2"/>
  <c r="K65" i="2"/>
  <c r="K66" i="2"/>
  <c r="K67" i="2"/>
  <c r="K68" i="2"/>
  <c r="K69" i="2"/>
  <c r="K70" i="2"/>
  <c r="K72" i="2"/>
  <c r="K73" i="2"/>
  <c r="K5" i="2"/>
  <c r="K6" i="2"/>
  <c r="K7" i="2"/>
  <c r="K10" i="2"/>
  <c r="K11" i="2"/>
  <c r="K12" i="2"/>
  <c r="K4" i="2"/>
  <c r="K9" i="2"/>
  <c r="H4" i="2"/>
  <c r="I4" i="2"/>
  <c r="C5" i="1"/>
  <c r="D9" i="1"/>
  <c r="D10" i="1"/>
  <c r="D13" i="1" s="1"/>
  <c r="D16" i="1" s="1"/>
  <c r="D19" i="1" s="1"/>
  <c r="D22" i="1" s="1"/>
  <c r="D25" i="1" s="1"/>
  <c r="D28" i="1" s="1"/>
  <c r="D31" i="1" s="1"/>
  <c r="D34" i="1" s="1"/>
  <c r="D37" i="1" s="1"/>
  <c r="D40" i="1" s="1"/>
  <c r="D43" i="1" s="1"/>
  <c r="D46" i="1" s="1"/>
  <c r="D49" i="1" s="1"/>
  <c r="D52" i="1" s="1"/>
  <c r="D11" i="1"/>
  <c r="D14" i="1" s="1"/>
  <c r="D17" i="1" s="1"/>
  <c r="D20" i="1" s="1"/>
  <c r="D23" i="1" s="1"/>
  <c r="D26" i="1" s="1"/>
  <c r="D29" i="1" s="1"/>
  <c r="D32" i="1" s="1"/>
  <c r="D35" i="1" s="1"/>
  <c r="D38" i="1" s="1"/>
  <c r="D41" i="1" s="1"/>
  <c r="D44" i="1" s="1"/>
  <c r="D47" i="1" s="1"/>
  <c r="D50" i="1" s="1"/>
  <c r="D53" i="1" s="1"/>
  <c r="D12" i="1"/>
  <c r="D15" i="1" s="1"/>
  <c r="D18" i="1" s="1"/>
  <c r="D21" i="1" s="1"/>
  <c r="D24" i="1" s="1"/>
  <c r="D27" i="1" s="1"/>
  <c r="D30" i="1" s="1"/>
  <c r="D33" i="1" s="1"/>
  <c r="D36" i="1" s="1"/>
  <c r="D39" i="1" s="1"/>
  <c r="D42" i="1" s="1"/>
  <c r="D45" i="1" s="1"/>
  <c r="D48" i="1" s="1"/>
  <c r="D51" i="1" s="1"/>
  <c r="D8" i="1"/>
  <c r="D5" i="1"/>
  <c r="H3" i="1"/>
  <c r="I3" i="1"/>
  <c r="J3" i="1"/>
  <c r="I4" i="1"/>
  <c r="J4" i="1"/>
  <c r="I5" i="1"/>
  <c r="J5" i="1"/>
  <c r="I6" i="1"/>
  <c r="J6" i="1" s="1"/>
  <c r="I7" i="1"/>
  <c r="J7" i="1"/>
  <c r="I8" i="1"/>
  <c r="J8" i="1" s="1"/>
  <c r="I9" i="1"/>
  <c r="J9" i="1"/>
  <c r="I10" i="1"/>
  <c r="J10" i="1"/>
  <c r="I11" i="1"/>
  <c r="J11" i="1"/>
  <c r="I12" i="1"/>
  <c r="J12" i="1"/>
  <c r="H13" i="1"/>
  <c r="I13" i="1"/>
  <c r="J13" i="1"/>
  <c r="I14" i="1"/>
  <c r="J14" i="1" s="1"/>
  <c r="I15" i="1"/>
  <c r="J15" i="1"/>
  <c r="I16" i="1"/>
  <c r="J16" i="1"/>
  <c r="I17" i="1"/>
  <c r="J17" i="1"/>
  <c r="I18" i="1"/>
  <c r="J18" i="1"/>
  <c r="I19" i="1"/>
  <c r="J19" i="1"/>
  <c r="I20" i="1"/>
  <c r="J20" i="1" s="1"/>
  <c r="I21" i="1"/>
  <c r="J21" i="1"/>
  <c r="I22" i="1"/>
  <c r="J22" i="1"/>
  <c r="H23" i="1"/>
  <c r="I23" i="1"/>
  <c r="J23" i="1"/>
  <c r="I24" i="1"/>
  <c r="J24" i="1"/>
  <c r="I25" i="1"/>
  <c r="J25" i="1" s="1"/>
  <c r="I26" i="1"/>
  <c r="J26" i="1"/>
  <c r="I27" i="1"/>
  <c r="J27" i="1"/>
  <c r="H28" i="1"/>
  <c r="I28" i="1"/>
  <c r="J28" i="1"/>
  <c r="I29" i="1"/>
  <c r="J29" i="1"/>
  <c r="I30" i="1"/>
  <c r="J30" i="1"/>
  <c r="I31" i="1"/>
  <c r="J31" i="1" s="1"/>
  <c r="I32" i="1"/>
  <c r="J32" i="1"/>
  <c r="F33" i="1"/>
  <c r="H33" i="1"/>
  <c r="I33" i="1"/>
  <c r="J33" i="1"/>
  <c r="I34" i="1"/>
  <c r="J34" i="1"/>
  <c r="I35" i="1"/>
  <c r="J35" i="1"/>
  <c r="I36" i="1"/>
  <c r="J36" i="1" s="1"/>
  <c r="I37" i="1"/>
  <c r="J37" i="1"/>
  <c r="F38" i="1"/>
  <c r="H38" i="1"/>
  <c r="I38" i="1"/>
  <c r="J38" i="1"/>
  <c r="I39" i="1"/>
  <c r="J39" i="1"/>
  <c r="I40" i="1"/>
  <c r="J40" i="1"/>
  <c r="I41" i="1"/>
  <c r="J41" i="1" s="1"/>
  <c r="I42" i="1"/>
  <c r="J42" i="1"/>
  <c r="I43" i="1"/>
  <c r="J43" i="1"/>
  <c r="I44" i="1"/>
  <c r="J44" i="1"/>
  <c r="I45" i="1"/>
  <c r="J45" i="1"/>
  <c r="I46" i="1"/>
  <c r="J46" i="1"/>
  <c r="I47" i="1"/>
  <c r="J47" i="1" s="1"/>
  <c r="F48" i="1"/>
  <c r="I48" i="1"/>
  <c r="J48" i="1"/>
  <c r="I49" i="1"/>
  <c r="J49" i="1" s="1"/>
  <c r="I50" i="1"/>
  <c r="J50" i="1"/>
  <c r="I51" i="1"/>
  <c r="J51" i="1"/>
  <c r="I52" i="1"/>
  <c r="J52" i="1" s="1"/>
  <c r="I53" i="1"/>
  <c r="J5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4" i="1"/>
  <c r="C3" i="1"/>
  <c r="G9" i="2" l="1"/>
  <c r="G8" i="2"/>
  <c r="G4" i="2"/>
  <c r="J4" i="2" s="1"/>
  <c r="L4" i="2" s="1"/>
  <c r="M4" i="2" s="1"/>
  <c r="G7" i="2"/>
  <c r="G6" i="2"/>
  <c r="Q4" i="2" l="1"/>
  <c r="E4" i="2"/>
  <c r="N4" i="2"/>
  <c r="O4" i="2" s="1"/>
  <c r="P4" i="2" s="1"/>
  <c r="B5" i="2" l="1"/>
  <c r="T4" i="2"/>
  <c r="V4" i="2" s="1"/>
  <c r="S4" i="2"/>
  <c r="X4" i="2" s="1"/>
  <c r="R4" i="2"/>
  <c r="U4" i="2" s="1"/>
  <c r="Y4" i="2" l="1"/>
  <c r="J5" i="2"/>
  <c r="I5" i="2"/>
  <c r="L5" i="2" l="1"/>
  <c r="D4" i="2"/>
  <c r="C5" i="2"/>
  <c r="H5" i="2" s="1"/>
  <c r="Z4" i="2"/>
  <c r="M5" i="2" l="1"/>
  <c r="Q5" i="2" s="1"/>
  <c r="AA4" i="2"/>
  <c r="AB4" i="2" s="1"/>
  <c r="E5" i="2" l="1"/>
  <c r="N5" i="2"/>
  <c r="O5" i="2" s="1"/>
  <c r="P5" i="2" s="1"/>
  <c r="AD4" i="2"/>
  <c r="AF4" i="2" s="1"/>
  <c r="AC4" i="2"/>
  <c r="AE4" i="2" s="1"/>
  <c r="B6" i="2"/>
  <c r="R5" i="2"/>
  <c r="U5" i="2" s="1"/>
  <c r="T5" i="2"/>
  <c r="V5" i="2" s="1"/>
  <c r="S5" i="2"/>
  <c r="W5" i="2" s="1"/>
  <c r="AG4" i="2" l="1"/>
  <c r="F4" i="2" s="1"/>
  <c r="X5" i="2"/>
  <c r="Y5" i="2" s="1"/>
  <c r="I6" i="2"/>
  <c r="J6" i="2"/>
  <c r="C6" i="2" l="1"/>
  <c r="Z5" i="2"/>
  <c r="H6" i="2"/>
  <c r="D5" i="2"/>
  <c r="L6" i="2"/>
  <c r="AA5" i="2" l="1"/>
  <c r="AC5" i="2" s="1"/>
  <c r="AE5" i="2" s="1"/>
  <c r="AB5" i="2"/>
  <c r="M6" i="2"/>
  <c r="E6" i="2" s="1"/>
  <c r="AD5" i="2" l="1"/>
  <c r="AF5" i="2" s="1"/>
  <c r="AG5" i="2" s="1"/>
  <c r="F5" i="2" s="1"/>
  <c r="Q6" i="2"/>
  <c r="N6" i="2"/>
  <c r="O6" i="2" s="1"/>
  <c r="P6" i="2" s="1"/>
  <c r="R6" i="2"/>
  <c r="U6" i="2" s="1"/>
  <c r="S6" i="2"/>
  <c r="B7" i="2"/>
  <c r="T6" i="2"/>
  <c r="V6" i="2" s="1"/>
  <c r="W6" i="2" l="1"/>
  <c r="X6" i="2" s="1"/>
  <c r="Y6" i="2" s="1"/>
  <c r="Z6" i="2" s="1"/>
  <c r="I7" i="2"/>
  <c r="J7" i="2"/>
  <c r="D6" i="2" l="1"/>
  <c r="C7" i="2"/>
  <c r="AB6" i="2"/>
  <c r="AA6" i="2"/>
  <c r="AC6" i="2" s="1"/>
  <c r="AE6" i="2" s="1"/>
  <c r="L7" i="2"/>
  <c r="H7" i="2" l="1"/>
  <c r="M7" i="2" s="1"/>
  <c r="AD6" i="2"/>
  <c r="AF6" i="2" s="1"/>
  <c r="AG6" i="2" s="1"/>
  <c r="F6" i="2" s="1"/>
  <c r="E7" i="2" l="1"/>
  <c r="Q7" i="2"/>
  <c r="T7" i="2" s="1"/>
  <c r="V7" i="2" s="1"/>
  <c r="N7" i="2"/>
  <c r="O7" i="2" s="1"/>
  <c r="P7" i="2" s="1"/>
  <c r="B8" i="2"/>
  <c r="K8" i="2" s="1"/>
  <c r="R7" i="2"/>
  <c r="U7" i="2" s="1"/>
  <c r="S7" i="2"/>
  <c r="W7" i="2" l="1"/>
  <c r="X7" i="2" s="1"/>
  <c r="I8" i="2"/>
  <c r="J8" i="2"/>
  <c r="Y7" i="2" l="1"/>
  <c r="Z7" i="2" s="1"/>
  <c r="AA7" i="2" s="1"/>
  <c r="AB7" i="2" s="1"/>
  <c r="L8" i="2"/>
  <c r="D7" i="2" l="1"/>
  <c r="C8" i="2"/>
  <c r="H8" i="2" s="1"/>
  <c r="AD7" i="2"/>
  <c r="AF7" i="2" s="1"/>
  <c r="AC7" i="2"/>
  <c r="AE7" i="2" s="1"/>
  <c r="M8" i="2"/>
  <c r="E8" i="2" s="1"/>
  <c r="AG7" i="2" l="1"/>
  <c r="F7" i="2" s="1"/>
  <c r="Q8" i="2"/>
  <c r="T8" i="2" s="1"/>
  <c r="V8" i="2" s="1"/>
  <c r="N8" i="2"/>
  <c r="O8" i="2" s="1"/>
  <c r="P8" i="2" s="1"/>
  <c r="B9" i="2"/>
  <c r="R8" i="2" l="1"/>
  <c r="U8" i="2" s="1"/>
  <c r="S8" i="2"/>
  <c r="I9" i="2"/>
  <c r="J9" i="2"/>
  <c r="W8" i="2" l="1"/>
  <c r="X8" i="2" s="1"/>
  <c r="Y8" i="2" s="1"/>
  <c r="L9" i="2"/>
  <c r="Z8" i="2" l="1"/>
  <c r="AA8" i="2" s="1"/>
  <c r="AB8" i="2" s="1"/>
  <c r="D8" i="2"/>
  <c r="C9" i="2"/>
  <c r="H9" i="2" s="1"/>
  <c r="M9" i="2" s="1"/>
  <c r="E9" i="2" s="1"/>
  <c r="B10" i="2" s="1"/>
  <c r="AD8" i="2" l="1"/>
  <c r="AF8" i="2" s="1"/>
  <c r="AC8" i="2"/>
  <c r="AE8" i="2" s="1"/>
  <c r="AG8" i="2" s="1"/>
  <c r="F8" i="2" s="1"/>
  <c r="N9" i="2"/>
  <c r="O9" i="2" s="1"/>
  <c r="P9" i="2" s="1"/>
  <c r="Q9" i="2"/>
  <c r="T9" i="2" s="1"/>
  <c r="V9" i="2" s="1"/>
  <c r="J10" i="2"/>
  <c r="I10" i="2"/>
  <c r="R9" i="2" l="1"/>
  <c r="U9" i="2" s="1"/>
  <c r="S9" i="2"/>
  <c r="L10" i="2"/>
  <c r="W9" i="2" l="1"/>
  <c r="X9" i="2" s="1"/>
  <c r="Y9" i="2" l="1"/>
  <c r="Z9" i="2" s="1"/>
  <c r="AA9" i="2" s="1"/>
  <c r="AC9" i="2" s="1"/>
  <c r="AE9" i="2" s="1"/>
  <c r="D9" i="2"/>
  <c r="C10" i="2"/>
  <c r="H10" i="2" s="1"/>
  <c r="M10" i="2" s="1"/>
  <c r="E10" i="2" s="1"/>
  <c r="B11" i="2" s="1"/>
  <c r="AB9" i="2" l="1"/>
  <c r="AD9" i="2"/>
  <c r="AF9" i="2" s="1"/>
  <c r="AG9" i="2" s="1"/>
  <c r="F9" i="2" s="1"/>
  <c r="J11" i="2"/>
  <c r="I11" i="2"/>
  <c r="Q10" i="2"/>
  <c r="T10" i="2" s="1"/>
  <c r="V10" i="2" s="1"/>
  <c r="N10" i="2"/>
  <c r="O10" i="2" s="1"/>
  <c r="P10" i="2" s="1"/>
  <c r="L11" i="2" l="1"/>
  <c r="S10" i="2"/>
  <c r="R10" i="2"/>
  <c r="U10" i="2" s="1"/>
  <c r="W10" i="2" l="1"/>
  <c r="X10" i="2" s="1"/>
  <c r="Y10" i="2" s="1"/>
  <c r="Z10" i="2" s="1"/>
  <c r="AA10" i="2" l="1"/>
  <c r="AC10" i="2" s="1"/>
  <c r="AE10" i="2" s="1"/>
  <c r="AB10" i="2"/>
  <c r="C11" i="2"/>
  <c r="H11" i="2" s="1"/>
  <c r="M11" i="2" s="1"/>
  <c r="E11" i="2" s="1"/>
  <c r="B12" i="2" s="1"/>
  <c r="I12" i="2" s="1"/>
  <c r="D10" i="2"/>
  <c r="AD10" i="2" l="1"/>
  <c r="AF10" i="2" s="1"/>
  <c r="AG10" i="2" s="1"/>
  <c r="F10" i="2" s="1"/>
  <c r="J12" i="2"/>
  <c r="L12" i="2" s="1"/>
  <c r="N11" i="2"/>
  <c r="O11" i="2" s="1"/>
  <c r="P11" i="2" s="1"/>
  <c r="Q11" i="2"/>
  <c r="R11" i="2" s="1"/>
  <c r="U11" i="2" s="1"/>
  <c r="S11" i="2" l="1"/>
  <c r="T11" i="2"/>
  <c r="V11" i="2" s="1"/>
  <c r="W11" i="2" l="1"/>
  <c r="X11" i="2" s="1"/>
  <c r="Y11" i="2" l="1"/>
  <c r="Z11" i="2" l="1"/>
  <c r="AA11" i="2" s="1"/>
  <c r="AB11" i="2" s="1"/>
  <c r="D11" i="2"/>
  <c r="C12" i="2"/>
  <c r="H12" i="2" s="1"/>
  <c r="M12" i="2" s="1"/>
  <c r="Q12" i="2" l="1"/>
  <c r="E12" i="2"/>
  <c r="B13" i="2" s="1"/>
  <c r="N12" i="2"/>
  <c r="O12" i="2" s="1"/>
  <c r="P12" i="2" s="1"/>
  <c r="AC11" i="2"/>
  <c r="AE11" i="2" s="1"/>
  <c r="AD11" i="2"/>
  <c r="AF11" i="2" s="1"/>
  <c r="AG11" i="2" l="1"/>
  <c r="F11" i="2" s="1"/>
  <c r="I13" i="2"/>
  <c r="J13" i="2"/>
  <c r="R12" i="2"/>
  <c r="U12" i="2" s="1"/>
  <c r="T12" i="2"/>
  <c r="V12" i="2" s="1"/>
  <c r="S12" i="2"/>
  <c r="L13" i="2" l="1"/>
  <c r="W12" i="2"/>
  <c r="X12" i="2" l="1"/>
  <c r="Y12" i="2" s="1"/>
  <c r="D12" i="2" s="1"/>
  <c r="C13" i="2" l="1"/>
  <c r="H13" i="2" s="1"/>
  <c r="M13" i="2" s="1"/>
  <c r="Z12" i="2"/>
  <c r="Q13" i="2"/>
  <c r="E13" i="2"/>
  <c r="B14" i="2" s="1"/>
  <c r="N13" i="2"/>
  <c r="O13" i="2" s="1"/>
  <c r="P13" i="2" s="1"/>
  <c r="AA12" i="2" l="1"/>
  <c r="AC12" i="2" s="1"/>
  <c r="AE12" i="2" s="1"/>
  <c r="I14" i="2"/>
  <c r="J14" i="2"/>
  <c r="T13" i="2"/>
  <c r="V13" i="2" s="1"/>
  <c r="S13" i="2"/>
  <c r="R13" i="2"/>
  <c r="U13" i="2" s="1"/>
  <c r="AD12" i="2" l="1"/>
  <c r="AF12" i="2" s="1"/>
  <c r="AB12" i="2"/>
  <c r="AG12" i="2" s="1"/>
  <c r="F12" i="2" s="1"/>
  <c r="W13" i="2"/>
  <c r="L14" i="2"/>
  <c r="X13" i="2" l="1"/>
  <c r="Y13" i="2" s="1"/>
  <c r="D13" i="2" s="1"/>
  <c r="C14" i="2" l="1"/>
  <c r="H14" i="2" s="1"/>
  <c r="M14" i="2" s="1"/>
  <c r="Z13" i="2"/>
  <c r="AA13" i="2" l="1"/>
  <c r="AB13" i="2" s="1"/>
  <c r="E14" i="2"/>
  <c r="B15" i="2" s="1"/>
  <c r="N14" i="2"/>
  <c r="O14" i="2" s="1"/>
  <c r="P14" i="2" s="1"/>
  <c r="Q14" i="2"/>
  <c r="R14" i="2" l="1"/>
  <c r="U14" i="2" s="1"/>
  <c r="T14" i="2"/>
  <c r="V14" i="2" s="1"/>
  <c r="S14" i="2"/>
  <c r="K15" i="2"/>
  <c r="I15" i="2"/>
  <c r="J15" i="2"/>
  <c r="AD13" i="2"/>
  <c r="AF13" i="2" s="1"/>
  <c r="AC13" i="2"/>
  <c r="AE13" i="2" s="1"/>
  <c r="AG13" i="2" s="1"/>
  <c r="F13" i="2" s="1"/>
  <c r="L15" i="2" l="1"/>
  <c r="W14" i="2"/>
  <c r="X14" i="2" l="1"/>
  <c r="Y14" i="2" s="1"/>
  <c r="D14" i="2" s="1"/>
  <c r="C15" i="2" l="1"/>
  <c r="H15" i="2" s="1"/>
  <c r="M15" i="2" s="1"/>
  <c r="N15" i="2" s="1"/>
  <c r="O15" i="2" s="1"/>
  <c r="P15" i="2" s="1"/>
  <c r="Z14" i="2"/>
  <c r="AA14" i="2" s="1"/>
  <c r="AD14" i="2" s="1"/>
  <c r="AF14" i="2" s="1"/>
  <c r="E15" i="2"/>
  <c r="B16" i="2" s="1"/>
  <c r="Q15" i="2"/>
  <c r="AB14" i="2" l="1"/>
  <c r="AC14" i="2"/>
  <c r="AE14" i="2" s="1"/>
  <c r="R15" i="2"/>
  <c r="U15" i="2" s="1"/>
  <c r="T15" i="2"/>
  <c r="V15" i="2" s="1"/>
  <c r="S15" i="2"/>
  <c r="W15" i="2" s="1"/>
  <c r="J16" i="2"/>
  <c r="I16" i="2"/>
  <c r="L16" i="2" l="1"/>
  <c r="AG14" i="2"/>
  <c r="F14" i="2" s="1"/>
  <c r="X15" i="2"/>
  <c r="Y15" i="2" s="1"/>
  <c r="D15" i="2" s="1"/>
  <c r="Z15" i="2" l="1"/>
  <c r="C16" i="2"/>
  <c r="H16" i="2" s="1"/>
  <c r="M16" i="2" s="1"/>
  <c r="N16" i="2" l="1"/>
  <c r="O16" i="2" s="1"/>
  <c r="P16" i="2" s="1"/>
  <c r="E16" i="2"/>
  <c r="B17" i="2" s="1"/>
  <c r="Q16" i="2"/>
  <c r="AA15" i="2"/>
  <c r="AB15" i="2" s="1"/>
  <c r="AC15" i="2" l="1"/>
  <c r="AE15" i="2" s="1"/>
  <c r="AD15" i="2"/>
  <c r="AF15" i="2" s="1"/>
  <c r="T16" i="2"/>
  <c r="V16" i="2" s="1"/>
  <c r="R16" i="2"/>
  <c r="U16" i="2" s="1"/>
  <c r="S16" i="2"/>
  <c r="J17" i="2"/>
  <c r="I17" i="2"/>
  <c r="L17" i="2" s="1"/>
  <c r="AG15" i="2" l="1"/>
  <c r="F15" i="2" s="1"/>
  <c r="W16" i="2"/>
  <c r="X16" i="2" l="1"/>
  <c r="Y16" i="2" s="1"/>
  <c r="D16" i="2"/>
  <c r="Z16" i="2" l="1"/>
  <c r="AA16" i="2" s="1"/>
  <c r="C17" i="2"/>
  <c r="H17" i="2" s="1"/>
  <c r="M17" i="2" s="1"/>
  <c r="E17" i="2" s="1"/>
  <c r="B18" i="2" s="1"/>
  <c r="AC16" i="2" l="1"/>
  <c r="AE16" i="2" s="1"/>
  <c r="AB16" i="2"/>
  <c r="AD16" i="2"/>
  <c r="AF16" i="2" s="1"/>
  <c r="AG16" i="2" s="1"/>
  <c r="F16" i="2" s="1"/>
  <c r="Q17" i="2"/>
  <c r="T17" i="2" s="1"/>
  <c r="V17" i="2" s="1"/>
  <c r="N17" i="2"/>
  <c r="O17" i="2" s="1"/>
  <c r="P17" i="2" s="1"/>
  <c r="S17" i="2"/>
  <c r="R17" i="2"/>
  <c r="U17" i="2" s="1"/>
  <c r="J18" i="2"/>
  <c r="I18" i="2"/>
  <c r="L18" i="2" s="1"/>
  <c r="W17" i="2" l="1"/>
  <c r="X17" i="2" l="1"/>
  <c r="Y17" i="2" s="1"/>
  <c r="D17" i="2" s="1"/>
  <c r="Z17" i="2" l="1"/>
  <c r="C18" i="2"/>
  <c r="H18" i="2" s="1"/>
  <c r="M18" i="2" s="1"/>
  <c r="E18" i="2" l="1"/>
  <c r="B19" i="2" s="1"/>
  <c r="N18" i="2"/>
  <c r="O18" i="2" s="1"/>
  <c r="P18" i="2" s="1"/>
  <c r="Q18" i="2"/>
  <c r="AB17" i="2"/>
  <c r="AA17" i="2"/>
  <c r="AC17" i="2" s="1"/>
  <c r="AE17" i="2" s="1"/>
  <c r="AD17" i="2" l="1"/>
  <c r="AF17" i="2" s="1"/>
  <c r="AG17" i="2" s="1"/>
  <c r="F17" i="2" s="1"/>
  <c r="S18" i="2"/>
  <c r="T18" i="2"/>
  <c r="V18" i="2" s="1"/>
  <c r="R18" i="2"/>
  <c r="U18" i="2" s="1"/>
  <c r="J19" i="2"/>
  <c r="I19" i="2"/>
  <c r="L19" i="2" s="1"/>
  <c r="W18" i="2" l="1"/>
  <c r="X18" i="2" l="1"/>
  <c r="Y18" i="2" s="1"/>
  <c r="D18" i="2" s="1"/>
  <c r="Z18" i="2" l="1"/>
  <c r="AA18" i="2" s="1"/>
  <c r="AC18" i="2" s="1"/>
  <c r="AE18" i="2" s="1"/>
  <c r="C19" i="2"/>
  <c r="H19" i="2" s="1"/>
  <c r="M19" i="2" s="1"/>
  <c r="N19" i="2" s="1"/>
  <c r="O19" i="2" s="1"/>
  <c r="P19" i="2" s="1"/>
  <c r="AB18" i="2" l="1"/>
  <c r="AD18" i="2"/>
  <c r="AF18" i="2" s="1"/>
  <c r="AG18" i="2" s="1"/>
  <c r="F18" i="2" s="1"/>
  <c r="Q19" i="2"/>
  <c r="E19" i="2"/>
  <c r="B20" i="2" s="1"/>
  <c r="I20" i="2" s="1"/>
  <c r="T19" i="2"/>
  <c r="V19" i="2" s="1"/>
  <c r="S19" i="2"/>
  <c r="R19" i="2"/>
  <c r="U19" i="2" s="1"/>
  <c r="J20" i="2" l="1"/>
  <c r="L20" i="2" s="1"/>
  <c r="W19" i="2"/>
  <c r="D19" i="2" s="1"/>
  <c r="X19" i="2" l="1"/>
  <c r="Y19" i="2" s="1"/>
  <c r="Z19" i="2" l="1"/>
  <c r="C20" i="2"/>
  <c r="H20" i="2" s="1"/>
  <c r="M20" i="2" s="1"/>
  <c r="E20" i="2" l="1"/>
  <c r="B21" i="2" s="1"/>
  <c r="N20" i="2"/>
  <c r="O20" i="2" s="1"/>
  <c r="P20" i="2" s="1"/>
  <c r="Q20" i="2"/>
  <c r="AB19" i="2"/>
  <c r="AA19" i="2"/>
  <c r="AC19" i="2" s="1"/>
  <c r="AE19" i="2" s="1"/>
  <c r="AD19" i="2" l="1"/>
  <c r="AF19" i="2" s="1"/>
  <c r="AG19" i="2" s="1"/>
  <c r="F19" i="2" s="1"/>
  <c r="R20" i="2"/>
  <c r="U20" i="2" s="1"/>
  <c r="T20" i="2"/>
  <c r="V20" i="2" s="1"/>
  <c r="S20" i="2"/>
  <c r="J21" i="2"/>
  <c r="I21" i="2"/>
  <c r="L21" i="2" s="1"/>
  <c r="W20" i="2" l="1"/>
  <c r="X20" i="2" l="1"/>
  <c r="Y20" i="2" s="1"/>
  <c r="D20" i="2" s="1"/>
  <c r="Z20" i="2" l="1"/>
  <c r="C21" i="2"/>
  <c r="H21" i="2" s="1"/>
  <c r="M21" i="2" s="1"/>
  <c r="E21" i="2" l="1"/>
  <c r="B22" i="2" s="1"/>
  <c r="N21" i="2"/>
  <c r="O21" i="2" s="1"/>
  <c r="P21" i="2" s="1"/>
  <c r="Q21" i="2"/>
  <c r="AA20" i="2"/>
  <c r="AC20" i="2" s="1"/>
  <c r="AE20" i="2" s="1"/>
  <c r="AB20" i="2"/>
  <c r="AD20" i="2" l="1"/>
  <c r="AF20" i="2" s="1"/>
  <c r="AG20" i="2" s="1"/>
  <c r="F20" i="2" s="1"/>
  <c r="S21" i="2"/>
  <c r="W21" i="2" s="1"/>
  <c r="T21" i="2"/>
  <c r="V21" i="2" s="1"/>
  <c r="R21" i="2"/>
  <c r="U21" i="2" s="1"/>
  <c r="J22" i="2"/>
  <c r="I22" i="2"/>
  <c r="K22" i="2"/>
  <c r="L22" i="2" l="1"/>
  <c r="X21" i="2"/>
  <c r="Y21" i="2" s="1"/>
  <c r="D21" i="2"/>
  <c r="Z21" i="2" l="1"/>
  <c r="C22" i="2"/>
  <c r="H22" i="2" s="1"/>
  <c r="M22" i="2" s="1"/>
  <c r="E22" i="2" l="1"/>
  <c r="B23" i="2" s="1"/>
  <c r="Q22" i="2"/>
  <c r="N22" i="2"/>
  <c r="O22" i="2" s="1"/>
  <c r="P22" i="2" s="1"/>
  <c r="AA21" i="2"/>
  <c r="AC21" i="2" s="1"/>
  <c r="AE21" i="2" s="1"/>
  <c r="AB21" i="2"/>
  <c r="AD21" i="2"/>
  <c r="AF21" i="2" s="1"/>
  <c r="AG21" i="2" s="1"/>
  <c r="F21" i="2" s="1"/>
  <c r="S22" i="2" l="1"/>
  <c r="W22" i="2" s="1"/>
  <c r="R22" i="2"/>
  <c r="U22" i="2" s="1"/>
  <c r="T22" i="2"/>
  <c r="V22" i="2" s="1"/>
  <c r="I23" i="2"/>
  <c r="J23" i="2"/>
  <c r="L23" i="2" l="1"/>
  <c r="X22" i="2"/>
  <c r="Y22" i="2" s="1"/>
  <c r="D22" i="2"/>
  <c r="Z22" i="2" l="1"/>
  <c r="C23" i="2"/>
  <c r="H23" i="2" s="1"/>
  <c r="M23" i="2" s="1"/>
  <c r="E23" i="2" l="1"/>
  <c r="B24" i="2" s="1"/>
  <c r="N23" i="2"/>
  <c r="O23" i="2" s="1"/>
  <c r="P23" i="2" s="1"/>
  <c r="Q23" i="2"/>
  <c r="AA22" i="2"/>
  <c r="AC22" i="2" s="1"/>
  <c r="AE22" i="2" s="1"/>
  <c r="AB22" i="2"/>
  <c r="AD22" i="2"/>
  <c r="AF22" i="2" s="1"/>
  <c r="AG22" i="2" s="1"/>
  <c r="F22" i="2" s="1"/>
  <c r="T23" i="2" l="1"/>
  <c r="V23" i="2" s="1"/>
  <c r="R23" i="2"/>
  <c r="U23" i="2" s="1"/>
  <c r="S23" i="2"/>
  <c r="I24" i="2"/>
  <c r="J24" i="2"/>
  <c r="L24" i="2" l="1"/>
  <c r="W23" i="2"/>
  <c r="X23" i="2" l="1"/>
  <c r="Y23" i="2" s="1"/>
  <c r="D23" i="2" s="1"/>
  <c r="Z23" i="2" l="1"/>
  <c r="C24" i="2"/>
  <c r="H24" i="2" s="1"/>
  <c r="M24" i="2" s="1"/>
  <c r="N24" i="2" s="1"/>
  <c r="O24" i="2" s="1"/>
  <c r="P24" i="2" s="1"/>
  <c r="AB23" i="2"/>
  <c r="AA23" i="2"/>
  <c r="AC23" i="2" s="1"/>
  <c r="AE23" i="2" s="1"/>
  <c r="Q24" i="2" l="1"/>
  <c r="E24" i="2"/>
  <c r="B25" i="2" s="1"/>
  <c r="AD23" i="2"/>
  <c r="AF23" i="2" s="1"/>
  <c r="AG23" i="2" s="1"/>
  <c r="F23" i="2" s="1"/>
  <c r="R24" i="2"/>
  <c r="U24" i="2" s="1"/>
  <c r="S24" i="2"/>
  <c r="W24" i="2" s="1"/>
  <c r="T24" i="2"/>
  <c r="V24" i="2" s="1"/>
  <c r="I25" i="2"/>
  <c r="J25" i="2"/>
  <c r="X24" i="2" l="1"/>
  <c r="Y24" i="2" s="1"/>
  <c r="D24" i="2" s="1"/>
  <c r="L25" i="2"/>
  <c r="Z24" i="2" l="1"/>
  <c r="C25" i="2"/>
  <c r="H25" i="2" s="1"/>
  <c r="M25" i="2" s="1"/>
  <c r="E25" i="2" l="1"/>
  <c r="B26" i="2" s="1"/>
  <c r="Q25" i="2"/>
  <c r="N25" i="2"/>
  <c r="O25" i="2" s="1"/>
  <c r="P25" i="2" s="1"/>
  <c r="AA24" i="2"/>
  <c r="AC24" i="2" s="1"/>
  <c r="AE24" i="2" s="1"/>
  <c r="AB24" i="2"/>
  <c r="AD24" i="2"/>
  <c r="AF24" i="2" s="1"/>
  <c r="AG24" i="2" s="1"/>
  <c r="F24" i="2" s="1"/>
  <c r="R25" i="2" l="1"/>
  <c r="U25" i="2" s="1"/>
  <c r="T25" i="2"/>
  <c r="V25" i="2" s="1"/>
  <c r="S25" i="2"/>
  <c r="J26" i="2"/>
  <c r="I26" i="2"/>
  <c r="L26" i="2" s="1"/>
  <c r="W25" i="2" l="1"/>
  <c r="D25" i="2" s="1"/>
  <c r="X25" i="2" l="1"/>
  <c r="Y25" i="2" s="1"/>
  <c r="Z25" i="2" l="1"/>
  <c r="C26" i="2"/>
  <c r="H26" i="2" s="1"/>
  <c r="M26" i="2" s="1"/>
  <c r="E26" i="2" l="1"/>
  <c r="B27" i="2" s="1"/>
  <c r="Q26" i="2"/>
  <c r="N26" i="2"/>
  <c r="O26" i="2" s="1"/>
  <c r="P26" i="2" s="1"/>
  <c r="AA25" i="2"/>
  <c r="AC25" i="2" s="1"/>
  <c r="AE25" i="2" s="1"/>
  <c r="AB25" i="2"/>
  <c r="AD25" i="2" l="1"/>
  <c r="AF25" i="2" s="1"/>
  <c r="AG25" i="2" s="1"/>
  <c r="F25" i="2" s="1"/>
  <c r="R26" i="2"/>
  <c r="U26" i="2" s="1"/>
  <c r="T26" i="2"/>
  <c r="V26" i="2" s="1"/>
  <c r="S26" i="2"/>
  <c r="I27" i="2"/>
  <c r="L27" i="2" s="1"/>
  <c r="J27" i="2"/>
  <c r="W26" i="2" l="1"/>
  <c r="D26" i="2" s="1"/>
  <c r="X26" i="2" l="1"/>
  <c r="Y26" i="2" s="1"/>
  <c r="Z26" i="2" l="1"/>
  <c r="C27" i="2"/>
  <c r="H27" i="2" s="1"/>
  <c r="M27" i="2" s="1"/>
  <c r="E27" i="2" l="1"/>
  <c r="B28" i="2" s="1"/>
  <c r="Q27" i="2"/>
  <c r="N27" i="2"/>
  <c r="O27" i="2" s="1"/>
  <c r="P27" i="2" s="1"/>
  <c r="AA26" i="2"/>
  <c r="AD26" i="2" s="1"/>
  <c r="AF26" i="2" s="1"/>
  <c r="AB26" i="2"/>
  <c r="AC26" i="2" l="1"/>
  <c r="AE26" i="2" s="1"/>
  <c r="AG26" i="2" s="1"/>
  <c r="F26" i="2" s="1"/>
  <c r="T27" i="2"/>
  <c r="V27" i="2" s="1"/>
  <c r="R27" i="2"/>
  <c r="U27" i="2" s="1"/>
  <c r="S27" i="2"/>
  <c r="J28" i="2"/>
  <c r="I28" i="2"/>
  <c r="L28" i="2" s="1"/>
  <c r="W27" i="2" l="1"/>
  <c r="D27" i="2" s="1"/>
  <c r="X27" i="2" l="1"/>
  <c r="Y27" i="2" s="1"/>
  <c r="Z27" i="2" l="1"/>
  <c r="C28" i="2"/>
  <c r="H28" i="2" s="1"/>
  <c r="M28" i="2" s="1"/>
  <c r="E28" i="2" l="1"/>
  <c r="B29" i="2" s="1"/>
  <c r="N28" i="2"/>
  <c r="O28" i="2" s="1"/>
  <c r="P28" i="2" s="1"/>
  <c r="Q28" i="2"/>
  <c r="AA27" i="2"/>
  <c r="AD27" i="2" s="1"/>
  <c r="AF27" i="2" s="1"/>
  <c r="AB27" i="2"/>
  <c r="AC27" i="2"/>
  <c r="AE27" i="2" s="1"/>
  <c r="AG27" i="2" s="1"/>
  <c r="F27" i="2" s="1"/>
  <c r="R28" i="2" l="1"/>
  <c r="U28" i="2" s="1"/>
  <c r="S28" i="2"/>
  <c r="W28" i="2" s="1"/>
  <c r="T28" i="2"/>
  <c r="V28" i="2" s="1"/>
  <c r="I29" i="2"/>
  <c r="K29" i="2"/>
  <c r="J29" i="2"/>
  <c r="L29" i="2" l="1"/>
  <c r="X28" i="2"/>
  <c r="Y28" i="2" s="1"/>
  <c r="D28" i="2"/>
  <c r="Z28" i="2" l="1"/>
  <c r="C29" i="2"/>
  <c r="H29" i="2" s="1"/>
  <c r="M29" i="2" s="1"/>
  <c r="E29" i="2" l="1"/>
  <c r="B30" i="2" s="1"/>
  <c r="N29" i="2"/>
  <c r="O29" i="2" s="1"/>
  <c r="P29" i="2" s="1"/>
  <c r="Q29" i="2"/>
  <c r="AA28" i="2"/>
  <c r="AC28" i="2" s="1"/>
  <c r="AE28" i="2" s="1"/>
  <c r="AB28" i="2" l="1"/>
  <c r="AD28" i="2"/>
  <c r="AF28" i="2" s="1"/>
  <c r="AG28" i="2" s="1"/>
  <c r="F28" i="2" s="1"/>
  <c r="R29" i="2"/>
  <c r="U29" i="2" s="1"/>
  <c r="T29" i="2"/>
  <c r="V29" i="2" s="1"/>
  <c r="S29" i="2"/>
  <c r="J30" i="2"/>
  <c r="I30" i="2"/>
  <c r="L30" i="2" s="1"/>
  <c r="W29" i="2" l="1"/>
  <c r="Y29" i="2" s="1"/>
  <c r="Z29" i="2" l="1"/>
  <c r="C30" i="2"/>
  <c r="H30" i="2" s="1"/>
  <c r="M30" i="2" s="1"/>
  <c r="D29" i="2"/>
  <c r="X29" i="2"/>
  <c r="Q30" i="2" l="1"/>
  <c r="N30" i="2"/>
  <c r="O30" i="2" s="1"/>
  <c r="P30" i="2" s="1"/>
  <c r="E30" i="2"/>
  <c r="B31" i="2" s="1"/>
  <c r="AA29" i="2"/>
  <c r="AC29" i="2" s="1"/>
  <c r="AE29" i="2" s="1"/>
  <c r="AB29" i="2"/>
  <c r="AD29" i="2" l="1"/>
  <c r="AF29" i="2" s="1"/>
  <c r="AG29" i="2" s="1"/>
  <c r="F29" i="2" s="1"/>
  <c r="J31" i="2"/>
  <c r="I31" i="2"/>
  <c r="L31" i="2" s="1"/>
  <c r="R30" i="2"/>
  <c r="U30" i="2" s="1"/>
  <c r="S30" i="2"/>
  <c r="W30" i="2" s="1"/>
  <c r="T30" i="2"/>
  <c r="V30" i="2" s="1"/>
  <c r="X30" i="2" l="1"/>
  <c r="Y30" i="2" s="1"/>
  <c r="D30" i="2"/>
  <c r="Z30" i="2" l="1"/>
  <c r="C31" i="2"/>
  <c r="H31" i="2" s="1"/>
  <c r="M31" i="2" s="1"/>
  <c r="N31" i="2" l="1"/>
  <c r="O31" i="2" s="1"/>
  <c r="P31" i="2" s="1"/>
  <c r="E31" i="2"/>
  <c r="B32" i="2" s="1"/>
  <c r="Q31" i="2"/>
  <c r="AA30" i="2"/>
  <c r="AC30" i="2" s="1"/>
  <c r="AE30" i="2" s="1"/>
  <c r="AB30" i="2"/>
  <c r="AD30" i="2" l="1"/>
  <c r="AF30" i="2" s="1"/>
  <c r="AG30" i="2" s="1"/>
  <c r="F30" i="2" s="1"/>
  <c r="T31" i="2"/>
  <c r="V31" i="2" s="1"/>
  <c r="R31" i="2"/>
  <c r="U31" i="2" s="1"/>
  <c r="S31" i="2"/>
  <c r="I32" i="2"/>
  <c r="L32" i="2" s="1"/>
  <c r="J32" i="2"/>
  <c r="W31" i="2" l="1"/>
  <c r="D31" i="2" s="1"/>
  <c r="X31" i="2" l="1"/>
  <c r="Y31" i="2" s="1"/>
  <c r="Z31" i="2" l="1"/>
  <c r="C32" i="2"/>
  <c r="H32" i="2" s="1"/>
  <c r="M32" i="2" s="1"/>
  <c r="E32" i="2" l="1"/>
  <c r="B33" i="2" s="1"/>
  <c r="N32" i="2"/>
  <c r="O32" i="2" s="1"/>
  <c r="P32" i="2" s="1"/>
  <c r="Q32" i="2"/>
  <c r="AA31" i="2"/>
  <c r="AC31" i="2" s="1"/>
  <c r="AE31" i="2" s="1"/>
  <c r="AB31" i="2"/>
  <c r="AD31" i="2"/>
  <c r="AF31" i="2" s="1"/>
  <c r="AG31" i="2" s="1"/>
  <c r="F31" i="2" s="1"/>
  <c r="S32" i="2" l="1"/>
  <c r="W32" i="2" s="1"/>
  <c r="R32" i="2"/>
  <c r="U32" i="2" s="1"/>
  <c r="T32" i="2"/>
  <c r="V32" i="2" s="1"/>
  <c r="I33" i="2"/>
  <c r="J33" i="2"/>
  <c r="L33" i="2" l="1"/>
  <c r="X32" i="2"/>
  <c r="Y32" i="2" s="1"/>
  <c r="D32" i="2"/>
  <c r="Z32" i="2" l="1"/>
  <c r="C33" i="2"/>
  <c r="H33" i="2" s="1"/>
  <c r="M33" i="2" s="1"/>
  <c r="E33" i="2" l="1"/>
  <c r="B34" i="2" s="1"/>
  <c r="Q33" i="2"/>
  <c r="N33" i="2"/>
  <c r="O33" i="2" s="1"/>
  <c r="P33" i="2" s="1"/>
  <c r="AB32" i="2"/>
  <c r="AA32" i="2"/>
  <c r="AC32" i="2" s="1"/>
  <c r="AE32" i="2" s="1"/>
  <c r="AD32" i="2" l="1"/>
  <c r="AF32" i="2" s="1"/>
  <c r="AG32" i="2" s="1"/>
  <c r="F32" i="2" s="1"/>
  <c r="T33" i="2"/>
  <c r="V33" i="2" s="1"/>
  <c r="R33" i="2"/>
  <c r="U33" i="2" s="1"/>
  <c r="S33" i="2"/>
  <c r="W33" i="2" s="1"/>
  <c r="I34" i="2"/>
  <c r="J34" i="2"/>
  <c r="L34" i="2" l="1"/>
  <c r="X33" i="2"/>
  <c r="Y33" i="2" s="1"/>
  <c r="D33" i="2"/>
  <c r="Z33" i="2" l="1"/>
  <c r="C34" i="2"/>
  <c r="H34" i="2" s="1"/>
  <c r="M34" i="2" s="1"/>
  <c r="N34" i="2" l="1"/>
  <c r="O34" i="2" s="1"/>
  <c r="P34" i="2" s="1"/>
  <c r="Q34" i="2"/>
  <c r="E34" i="2"/>
  <c r="B35" i="2" s="1"/>
  <c r="AA33" i="2"/>
  <c r="AC33" i="2" s="1"/>
  <c r="AE33" i="2" s="1"/>
  <c r="AB33" i="2"/>
  <c r="AD33" i="2" l="1"/>
  <c r="AF33" i="2" s="1"/>
  <c r="AG33" i="2" s="1"/>
  <c r="F33" i="2" s="1"/>
  <c r="J35" i="2"/>
  <c r="I35" i="2"/>
  <c r="L35" i="2" s="1"/>
  <c r="S34" i="2"/>
  <c r="R34" i="2"/>
  <c r="U34" i="2" s="1"/>
  <c r="T34" i="2"/>
  <c r="V34" i="2" s="1"/>
  <c r="W34" i="2" l="1"/>
  <c r="D34" i="2" s="1"/>
  <c r="X34" i="2" l="1"/>
  <c r="Y34" i="2" s="1"/>
  <c r="Z34" i="2" l="1"/>
  <c r="C35" i="2"/>
  <c r="H35" i="2" s="1"/>
  <c r="M35" i="2" s="1"/>
  <c r="E35" i="2" l="1"/>
  <c r="B36" i="2" s="1"/>
  <c r="N35" i="2"/>
  <c r="O35" i="2" s="1"/>
  <c r="P35" i="2" s="1"/>
  <c r="Q35" i="2"/>
  <c r="AA34" i="2"/>
  <c r="AC34" i="2" s="1"/>
  <c r="AE34" i="2" s="1"/>
  <c r="AB34" i="2"/>
  <c r="AD34" i="2"/>
  <c r="AF34" i="2" s="1"/>
  <c r="AG34" i="2" s="1"/>
  <c r="F34" i="2" s="1"/>
  <c r="R35" i="2" l="1"/>
  <c r="U35" i="2" s="1"/>
  <c r="T35" i="2"/>
  <c r="V35" i="2" s="1"/>
  <c r="S35" i="2"/>
  <c r="W35" i="2" s="1"/>
  <c r="I36" i="2"/>
  <c r="J36" i="2"/>
  <c r="K36" i="2"/>
  <c r="X35" i="2" l="1"/>
  <c r="Y35" i="2" s="1"/>
  <c r="D35" i="2"/>
  <c r="L36" i="2"/>
  <c r="Z35" i="2" l="1"/>
  <c r="C36" i="2"/>
  <c r="H36" i="2" s="1"/>
  <c r="M36" i="2" s="1"/>
  <c r="E36" i="2" l="1"/>
  <c r="B37" i="2" s="1"/>
  <c r="N36" i="2"/>
  <c r="O36" i="2" s="1"/>
  <c r="P36" i="2" s="1"/>
  <c r="Q36" i="2"/>
  <c r="AA35" i="2"/>
  <c r="AC35" i="2" s="1"/>
  <c r="AE35" i="2" s="1"/>
  <c r="AB35" i="2"/>
  <c r="AD35" i="2"/>
  <c r="AF35" i="2" s="1"/>
  <c r="AG35" i="2" l="1"/>
  <c r="F35" i="2" s="1"/>
  <c r="T36" i="2"/>
  <c r="V36" i="2" s="1"/>
  <c r="R36" i="2"/>
  <c r="U36" i="2" s="1"/>
  <c r="S36" i="2"/>
  <c r="I37" i="2"/>
  <c r="J37" i="2"/>
  <c r="W36" i="2" l="1"/>
  <c r="Y36" i="2" s="1"/>
  <c r="L37" i="2"/>
  <c r="D36" i="2" l="1"/>
  <c r="C37" i="2"/>
  <c r="H37" i="2" s="1"/>
  <c r="M37" i="2" s="1"/>
  <c r="Z36" i="2"/>
  <c r="X36" i="2"/>
  <c r="E37" i="2" l="1"/>
  <c r="B38" i="2" s="1"/>
  <c r="N37" i="2"/>
  <c r="O37" i="2" s="1"/>
  <c r="P37" i="2" s="1"/>
  <c r="Q37" i="2"/>
  <c r="AB36" i="2"/>
  <c r="AA36" i="2"/>
  <c r="AC36" i="2" s="1"/>
  <c r="AE36" i="2" s="1"/>
  <c r="AD36" i="2" l="1"/>
  <c r="AF36" i="2" s="1"/>
  <c r="AG36" i="2" s="1"/>
  <c r="F36" i="2" s="1"/>
  <c r="R37" i="2"/>
  <c r="U37" i="2" s="1"/>
  <c r="T37" i="2"/>
  <c r="V37" i="2" s="1"/>
  <c r="S37" i="2"/>
  <c r="W37" i="2" s="1"/>
  <c r="J38" i="2"/>
  <c r="I38" i="2"/>
  <c r="L38" i="2" s="1"/>
  <c r="X37" i="2" l="1"/>
  <c r="Y37" i="2" s="1"/>
  <c r="D37" i="2"/>
  <c r="Z37" i="2" l="1"/>
  <c r="C38" i="2"/>
  <c r="H38" i="2" s="1"/>
  <c r="M38" i="2" s="1"/>
  <c r="N38" i="2" l="1"/>
  <c r="O38" i="2" s="1"/>
  <c r="P38" i="2" s="1"/>
  <c r="E38" i="2"/>
  <c r="B39" i="2" s="1"/>
  <c r="Q38" i="2"/>
  <c r="AA37" i="2"/>
  <c r="AC37" i="2" s="1"/>
  <c r="AE37" i="2" s="1"/>
  <c r="AB37" i="2"/>
  <c r="AD37" i="2"/>
  <c r="AF37" i="2" s="1"/>
  <c r="AG37" i="2" s="1"/>
  <c r="F37" i="2" s="1"/>
  <c r="R38" i="2" l="1"/>
  <c r="U38" i="2" s="1"/>
  <c r="T38" i="2"/>
  <c r="V38" i="2" s="1"/>
  <c r="S38" i="2"/>
  <c r="J39" i="2"/>
  <c r="I39" i="2"/>
  <c r="L39" i="2" l="1"/>
  <c r="W38" i="2"/>
  <c r="D38" i="2" s="1"/>
  <c r="X38" i="2" l="1"/>
  <c r="Y38" i="2" s="1"/>
  <c r="Z38" i="2" l="1"/>
  <c r="C39" i="2"/>
  <c r="H39" i="2" s="1"/>
  <c r="M39" i="2" s="1"/>
  <c r="E39" i="2" l="1"/>
  <c r="B40" i="2" s="1"/>
  <c r="Q39" i="2"/>
  <c r="N39" i="2"/>
  <c r="O39" i="2" s="1"/>
  <c r="P39" i="2" s="1"/>
  <c r="AA38" i="2"/>
  <c r="AD38" i="2" s="1"/>
  <c r="AF38" i="2" s="1"/>
  <c r="AB38" i="2"/>
  <c r="AC38" i="2" l="1"/>
  <c r="AE38" i="2" s="1"/>
  <c r="AG38" i="2" s="1"/>
  <c r="F38" i="2" s="1"/>
  <c r="T39" i="2"/>
  <c r="V39" i="2" s="1"/>
  <c r="R39" i="2"/>
  <c r="U39" i="2" s="1"/>
  <c r="S39" i="2"/>
  <c r="W39" i="2" s="1"/>
  <c r="J40" i="2"/>
  <c r="I40" i="2"/>
  <c r="L40" i="2" s="1"/>
  <c r="X39" i="2" l="1"/>
  <c r="Y39" i="2" s="1"/>
  <c r="D39" i="2"/>
  <c r="Z39" i="2" l="1"/>
  <c r="C40" i="2"/>
  <c r="H40" i="2" s="1"/>
  <c r="M40" i="2" s="1"/>
  <c r="E40" i="2" l="1"/>
  <c r="B41" i="2" s="1"/>
  <c r="N40" i="2"/>
  <c r="O40" i="2" s="1"/>
  <c r="P40" i="2" s="1"/>
  <c r="Q40" i="2"/>
  <c r="AB39" i="2"/>
  <c r="AA39" i="2"/>
  <c r="AD39" i="2" s="1"/>
  <c r="AF39" i="2" s="1"/>
  <c r="AC39" i="2" l="1"/>
  <c r="AE39" i="2" s="1"/>
  <c r="AG39" i="2" s="1"/>
  <c r="F39" i="2" s="1"/>
  <c r="T40" i="2"/>
  <c r="V40" i="2" s="1"/>
  <c r="S40" i="2"/>
  <c r="W40" i="2" s="1"/>
  <c r="R40" i="2"/>
  <c r="U40" i="2" s="1"/>
  <c r="J41" i="2"/>
  <c r="I41" i="2"/>
  <c r="L41" i="2" s="1"/>
  <c r="X40" i="2" l="1"/>
  <c r="Y40" i="2" s="1"/>
  <c r="D40" i="2"/>
  <c r="Z40" i="2" l="1"/>
  <c r="C41" i="2"/>
  <c r="H41" i="2" s="1"/>
  <c r="M41" i="2" s="1"/>
  <c r="E41" i="2" l="1"/>
  <c r="B42" i="2" s="1"/>
  <c r="N41" i="2"/>
  <c r="O41" i="2" s="1"/>
  <c r="P41" i="2" s="1"/>
  <c r="Q41" i="2"/>
  <c r="AB40" i="2"/>
  <c r="AA40" i="2"/>
  <c r="AC40" i="2" s="1"/>
  <c r="AE40" i="2" s="1"/>
  <c r="AD40" i="2" l="1"/>
  <c r="AF40" i="2" s="1"/>
  <c r="AG40" i="2" s="1"/>
  <c r="F40" i="2" s="1"/>
  <c r="R41" i="2"/>
  <c r="U41" i="2" s="1"/>
  <c r="S41" i="2"/>
  <c r="W41" i="2" s="1"/>
  <c r="T41" i="2"/>
  <c r="V41" i="2" s="1"/>
  <c r="I42" i="2"/>
  <c r="J42" i="2"/>
  <c r="X41" i="2" l="1"/>
  <c r="Y41" i="2" s="1"/>
  <c r="D41" i="2"/>
  <c r="L42" i="2"/>
  <c r="Z41" i="2" l="1"/>
  <c r="C42" i="2"/>
  <c r="H42" i="2" s="1"/>
  <c r="M42" i="2" s="1"/>
  <c r="E42" i="2" l="1"/>
  <c r="B43" i="2" s="1"/>
  <c r="Q42" i="2"/>
  <c r="N42" i="2"/>
  <c r="O42" i="2" s="1"/>
  <c r="P42" i="2" s="1"/>
  <c r="AA41" i="2"/>
  <c r="AC41" i="2" s="1"/>
  <c r="AE41" i="2" s="1"/>
  <c r="AB41" i="2"/>
  <c r="AD41" i="2" l="1"/>
  <c r="AF41" i="2" s="1"/>
  <c r="AG41" i="2" s="1"/>
  <c r="F41" i="2" s="1"/>
  <c r="T42" i="2"/>
  <c r="V42" i="2" s="1"/>
  <c r="S42" i="2"/>
  <c r="W42" i="2" s="1"/>
  <c r="R42" i="2"/>
  <c r="U42" i="2" s="1"/>
  <c r="I43" i="2"/>
  <c r="K43" i="2"/>
  <c r="J43" i="2"/>
  <c r="L43" i="2" l="1"/>
  <c r="X42" i="2"/>
  <c r="Y42" i="2" s="1"/>
  <c r="D42" i="2"/>
  <c r="Z42" i="2" l="1"/>
  <c r="C43" i="2"/>
  <c r="H43" i="2" s="1"/>
  <c r="M43" i="2" s="1"/>
  <c r="E43" i="2" l="1"/>
  <c r="B44" i="2" s="1"/>
  <c r="N43" i="2"/>
  <c r="O43" i="2" s="1"/>
  <c r="P43" i="2" s="1"/>
  <c r="Q43" i="2"/>
  <c r="AB42" i="2"/>
  <c r="AA42" i="2"/>
  <c r="AC42" i="2" s="1"/>
  <c r="AE42" i="2" s="1"/>
  <c r="AD42" i="2" l="1"/>
  <c r="AF42" i="2" s="1"/>
  <c r="AG42" i="2" s="1"/>
  <c r="F42" i="2" s="1"/>
  <c r="R43" i="2"/>
  <c r="U43" i="2" s="1"/>
  <c r="S43" i="2"/>
  <c r="W43" i="2" s="1"/>
  <c r="T43" i="2"/>
  <c r="V43" i="2" s="1"/>
  <c r="I44" i="2"/>
  <c r="J44" i="2"/>
  <c r="L44" i="2" l="1"/>
  <c r="X43" i="2"/>
  <c r="Y43" i="2" s="1"/>
  <c r="D43" i="2"/>
  <c r="Z43" i="2" l="1"/>
  <c r="C44" i="2"/>
  <c r="H44" i="2" s="1"/>
  <c r="M44" i="2" s="1"/>
  <c r="Q44" i="2" l="1"/>
  <c r="E44" i="2"/>
  <c r="B45" i="2" s="1"/>
  <c r="N44" i="2"/>
  <c r="O44" i="2" s="1"/>
  <c r="P44" i="2" s="1"/>
  <c r="AA43" i="2"/>
  <c r="AC43" i="2" s="1"/>
  <c r="AE43" i="2" s="1"/>
  <c r="AB43" i="2" l="1"/>
  <c r="AD43" i="2"/>
  <c r="AF43" i="2" s="1"/>
  <c r="AG43" i="2" s="1"/>
  <c r="F43" i="2" s="1"/>
  <c r="I45" i="2"/>
  <c r="J45" i="2"/>
  <c r="S44" i="2"/>
  <c r="W44" i="2" s="1"/>
  <c r="R44" i="2"/>
  <c r="U44" i="2" s="1"/>
  <c r="T44" i="2"/>
  <c r="V44" i="2" s="1"/>
  <c r="X44" i="2" l="1"/>
  <c r="Y44" i="2" s="1"/>
  <c r="D44" i="2" s="1"/>
  <c r="L45" i="2"/>
  <c r="Z44" i="2" l="1"/>
  <c r="C45" i="2"/>
  <c r="H45" i="2" s="1"/>
  <c r="M45" i="2" s="1"/>
  <c r="E45" i="2" l="1"/>
  <c r="B46" i="2" s="1"/>
  <c r="N45" i="2"/>
  <c r="O45" i="2" s="1"/>
  <c r="P45" i="2" s="1"/>
  <c r="Q45" i="2"/>
  <c r="AA44" i="2"/>
  <c r="AC44" i="2" s="1"/>
  <c r="AE44" i="2" s="1"/>
  <c r="AB44" i="2"/>
  <c r="AD44" i="2"/>
  <c r="AF44" i="2" s="1"/>
  <c r="AG44" i="2" s="1"/>
  <c r="F44" i="2" s="1"/>
  <c r="T45" i="2" l="1"/>
  <c r="V45" i="2" s="1"/>
  <c r="R45" i="2"/>
  <c r="U45" i="2" s="1"/>
  <c r="S45" i="2"/>
  <c r="W45" i="2" s="1"/>
  <c r="J46" i="2"/>
  <c r="I46" i="2"/>
  <c r="L46" i="2" s="1"/>
  <c r="X45" i="2" l="1"/>
  <c r="Y45" i="2" s="1"/>
  <c r="D45" i="2"/>
  <c r="Z45" i="2" l="1"/>
  <c r="C46" i="2"/>
  <c r="H46" i="2" s="1"/>
  <c r="M46" i="2" s="1"/>
  <c r="E46" i="2" l="1"/>
  <c r="B47" i="2" s="1"/>
  <c r="N46" i="2"/>
  <c r="O46" i="2" s="1"/>
  <c r="P46" i="2" s="1"/>
  <c r="Q46" i="2"/>
  <c r="AB45" i="2"/>
  <c r="AA45" i="2"/>
  <c r="AC45" i="2" s="1"/>
  <c r="AE45" i="2" s="1"/>
  <c r="AD45" i="2" l="1"/>
  <c r="AF45" i="2" s="1"/>
  <c r="AG45" i="2" s="1"/>
  <c r="F45" i="2" s="1"/>
  <c r="T46" i="2"/>
  <c r="V46" i="2" s="1"/>
  <c r="R46" i="2"/>
  <c r="U46" i="2" s="1"/>
  <c r="S46" i="2"/>
  <c r="I47" i="2"/>
  <c r="J47" i="2"/>
  <c r="W46" i="2" l="1"/>
  <c r="L47" i="2"/>
  <c r="X46" i="2" l="1"/>
  <c r="Y46" i="2" s="1"/>
  <c r="D46" i="2" s="1"/>
  <c r="Z46" i="2" l="1"/>
  <c r="C47" i="2"/>
  <c r="H47" i="2" s="1"/>
  <c r="M47" i="2" s="1"/>
  <c r="N47" i="2" s="1"/>
  <c r="O47" i="2" s="1"/>
  <c r="P47" i="2" s="1"/>
  <c r="AA46" i="2"/>
  <c r="AC46" i="2" s="1"/>
  <c r="AE46" i="2" s="1"/>
  <c r="AB46" i="2"/>
  <c r="E47" i="2" l="1"/>
  <c r="B48" i="2" s="1"/>
  <c r="AD46" i="2"/>
  <c r="AF46" i="2" s="1"/>
  <c r="AG46" i="2" s="1"/>
  <c r="F46" i="2" s="1"/>
  <c r="Q47" i="2"/>
  <c r="T47" i="2"/>
  <c r="V47" i="2" s="1"/>
  <c r="R47" i="2"/>
  <c r="U47" i="2" s="1"/>
  <c r="S47" i="2"/>
  <c r="W47" i="2" s="1"/>
  <c r="I48" i="2"/>
  <c r="J48" i="2"/>
  <c r="L48" i="2" l="1"/>
  <c r="X47" i="2"/>
  <c r="Y47" i="2" s="1"/>
  <c r="D47" i="2"/>
  <c r="Z47" i="2" l="1"/>
  <c r="C48" i="2"/>
  <c r="H48" i="2" s="1"/>
  <c r="M48" i="2" s="1"/>
  <c r="E48" i="2" l="1"/>
  <c r="B49" i="2" s="1"/>
  <c r="N48" i="2"/>
  <c r="O48" i="2" s="1"/>
  <c r="P48" i="2" s="1"/>
  <c r="Q48" i="2"/>
  <c r="AB47" i="2"/>
  <c r="AA47" i="2"/>
  <c r="AC47" i="2" s="1"/>
  <c r="AE47" i="2" s="1"/>
  <c r="AD47" i="2" l="1"/>
  <c r="AF47" i="2" s="1"/>
  <c r="AG47" i="2" s="1"/>
  <c r="F47" i="2" s="1"/>
  <c r="T48" i="2"/>
  <c r="V48" i="2" s="1"/>
  <c r="R48" i="2"/>
  <c r="U48" i="2" s="1"/>
  <c r="S48" i="2"/>
  <c r="W48" i="2" s="1"/>
  <c r="I49" i="2"/>
  <c r="J49" i="2"/>
  <c r="L49" i="2" l="1"/>
  <c r="X48" i="2"/>
  <c r="Y48" i="2" s="1"/>
  <c r="D48" i="2"/>
  <c r="Z48" i="2" l="1"/>
  <c r="C49" i="2"/>
  <c r="H49" i="2" s="1"/>
  <c r="M49" i="2" s="1"/>
  <c r="E49" i="2" l="1"/>
  <c r="B50" i="2" s="1"/>
  <c r="N49" i="2"/>
  <c r="O49" i="2" s="1"/>
  <c r="P49" i="2" s="1"/>
  <c r="Q49" i="2"/>
  <c r="AA48" i="2"/>
  <c r="AC48" i="2" s="1"/>
  <c r="AE48" i="2" s="1"/>
  <c r="AB48" i="2"/>
  <c r="AD48" i="2"/>
  <c r="AF48" i="2" s="1"/>
  <c r="AG48" i="2" l="1"/>
  <c r="F48" i="2" s="1"/>
  <c r="R49" i="2"/>
  <c r="U49" i="2" s="1"/>
  <c r="S49" i="2"/>
  <c r="W49" i="2" s="1"/>
  <c r="T49" i="2"/>
  <c r="V49" i="2" s="1"/>
  <c r="J50" i="2"/>
  <c r="K50" i="2"/>
  <c r="I50" i="2"/>
  <c r="L50" i="2" l="1"/>
  <c r="X49" i="2"/>
  <c r="Y49" i="2" s="1"/>
  <c r="D49" i="2"/>
  <c r="Z49" i="2" l="1"/>
  <c r="C50" i="2"/>
  <c r="H50" i="2" s="1"/>
  <c r="M50" i="2" s="1"/>
  <c r="E50" i="2" l="1"/>
  <c r="B51" i="2" s="1"/>
  <c r="Q50" i="2"/>
  <c r="N50" i="2"/>
  <c r="O50" i="2" s="1"/>
  <c r="P50" i="2" s="1"/>
  <c r="AA49" i="2"/>
  <c r="AC49" i="2" s="1"/>
  <c r="AE49" i="2" s="1"/>
  <c r="AB49" i="2"/>
  <c r="AD49" i="2" l="1"/>
  <c r="AF49" i="2" s="1"/>
  <c r="AG49" i="2" s="1"/>
  <c r="F49" i="2" s="1"/>
  <c r="T50" i="2"/>
  <c r="V50" i="2" s="1"/>
  <c r="S50" i="2"/>
  <c r="W50" i="2" s="1"/>
  <c r="R50" i="2"/>
  <c r="U50" i="2" s="1"/>
  <c r="J51" i="2"/>
  <c r="I51" i="2"/>
  <c r="X50" i="2" l="1"/>
  <c r="Y50" i="2" s="1"/>
  <c r="D50" i="2"/>
  <c r="L51" i="2"/>
  <c r="Z50" i="2" l="1"/>
  <c r="C51" i="2"/>
  <c r="H51" i="2" s="1"/>
  <c r="M51" i="2" s="1"/>
  <c r="Q51" i="2" l="1"/>
  <c r="N51" i="2"/>
  <c r="O51" i="2" s="1"/>
  <c r="P51" i="2" s="1"/>
  <c r="E51" i="2"/>
  <c r="B52" i="2" s="1"/>
  <c r="AB50" i="2"/>
  <c r="AA50" i="2"/>
  <c r="AD50" i="2" s="1"/>
  <c r="AF50" i="2" s="1"/>
  <c r="AC50" i="2" l="1"/>
  <c r="AE50" i="2" s="1"/>
  <c r="AG50" i="2" s="1"/>
  <c r="F50" i="2" s="1"/>
  <c r="J52" i="2"/>
  <c r="I52" i="2"/>
  <c r="L52" i="2" s="1"/>
  <c r="S51" i="2"/>
  <c r="W51" i="2" s="1"/>
  <c r="R51" i="2"/>
  <c r="U51" i="2" s="1"/>
  <c r="T51" i="2"/>
  <c r="V51" i="2" s="1"/>
  <c r="X51" i="2" l="1"/>
  <c r="Y51" i="2" s="1"/>
  <c r="D51" i="2"/>
  <c r="Z51" i="2" l="1"/>
  <c r="C52" i="2"/>
  <c r="H52" i="2" s="1"/>
  <c r="M52" i="2" s="1"/>
  <c r="E52" i="2" l="1"/>
  <c r="B53" i="2" s="1"/>
  <c r="Q52" i="2"/>
  <c r="N52" i="2"/>
  <c r="O52" i="2" s="1"/>
  <c r="P52" i="2" s="1"/>
  <c r="AA51" i="2"/>
  <c r="AD51" i="2" s="1"/>
  <c r="AF51" i="2" s="1"/>
  <c r="AB51" i="2"/>
  <c r="AC51" i="2" l="1"/>
  <c r="AE51" i="2" s="1"/>
  <c r="AG51" i="2" s="1"/>
  <c r="F51" i="2" s="1"/>
  <c r="R52" i="2"/>
  <c r="U52" i="2" s="1"/>
  <c r="T52" i="2"/>
  <c r="V52" i="2" s="1"/>
  <c r="S52" i="2"/>
  <c r="W52" i="2" s="1"/>
  <c r="I53" i="2"/>
  <c r="J53" i="2"/>
  <c r="X52" i="2" l="1"/>
  <c r="Y52" i="2" s="1"/>
  <c r="D52" i="2"/>
  <c r="L53" i="2"/>
  <c r="Z52" i="2" l="1"/>
  <c r="C53" i="2"/>
  <c r="H53" i="2" s="1"/>
  <c r="M53" i="2" s="1"/>
  <c r="E53" i="2" l="1"/>
  <c r="B54" i="2" s="1"/>
  <c r="N53" i="2"/>
  <c r="O53" i="2" s="1"/>
  <c r="P53" i="2" s="1"/>
  <c r="Q53" i="2"/>
  <c r="AA52" i="2"/>
  <c r="AC52" i="2" s="1"/>
  <c r="AE52" i="2" s="1"/>
  <c r="AB52" i="2"/>
  <c r="AD52" i="2"/>
  <c r="AF52" i="2" s="1"/>
  <c r="AG52" i="2" l="1"/>
  <c r="F52" i="2" s="1"/>
  <c r="R53" i="2"/>
  <c r="U53" i="2" s="1"/>
  <c r="T53" i="2"/>
  <c r="V53" i="2" s="1"/>
  <c r="S53" i="2"/>
  <c r="W53" i="2" s="1"/>
  <c r="I54" i="2"/>
  <c r="J54" i="2"/>
  <c r="L54" i="2" l="1"/>
  <c r="X53" i="2"/>
  <c r="Y53" i="2" s="1"/>
  <c r="D53" i="2" s="1"/>
  <c r="Z53" i="2" l="1"/>
  <c r="C54" i="2"/>
  <c r="H54" i="2" s="1"/>
  <c r="M54" i="2" s="1"/>
  <c r="N54" i="2" l="1"/>
  <c r="O54" i="2" s="1"/>
  <c r="P54" i="2" s="1"/>
  <c r="E54" i="2"/>
  <c r="B55" i="2" s="1"/>
  <c r="Q54" i="2"/>
  <c r="AA53" i="2"/>
  <c r="AC53" i="2" s="1"/>
  <c r="AE53" i="2" s="1"/>
  <c r="AB53" i="2"/>
  <c r="AD53" i="2" l="1"/>
  <c r="AF53" i="2" s="1"/>
  <c r="AG53" i="2" s="1"/>
  <c r="F53" i="2" s="1"/>
  <c r="R54" i="2"/>
  <c r="U54" i="2" s="1"/>
  <c r="S54" i="2"/>
  <c r="T54" i="2"/>
  <c r="V54" i="2" s="1"/>
  <c r="I55" i="2"/>
  <c r="L55" i="2" s="1"/>
  <c r="J55" i="2"/>
  <c r="W54" i="2" l="1"/>
  <c r="X54" i="2" s="1"/>
  <c r="Y54" i="2" s="1"/>
  <c r="Z54" i="2" l="1"/>
  <c r="C55" i="2"/>
  <c r="H55" i="2" s="1"/>
  <c r="M55" i="2" s="1"/>
  <c r="D54" i="2"/>
  <c r="E55" i="2" l="1"/>
  <c r="B56" i="2" s="1"/>
  <c r="N55" i="2"/>
  <c r="O55" i="2" s="1"/>
  <c r="P55" i="2" s="1"/>
  <c r="Q55" i="2"/>
  <c r="AB54" i="2"/>
  <c r="AA54" i="2"/>
  <c r="AC54" i="2" s="1"/>
  <c r="AE54" i="2" s="1"/>
  <c r="AD54" i="2" l="1"/>
  <c r="AF54" i="2" s="1"/>
  <c r="AG54" i="2" s="1"/>
  <c r="F54" i="2" s="1"/>
  <c r="R55" i="2"/>
  <c r="U55" i="2" s="1"/>
  <c r="T55" i="2"/>
  <c r="V55" i="2" s="1"/>
  <c r="S55" i="2"/>
  <c r="W55" i="2" s="1"/>
  <c r="I56" i="2"/>
  <c r="J56" i="2"/>
  <c r="L56" i="2" l="1"/>
  <c r="X55" i="2"/>
  <c r="Y55" i="2" s="1"/>
  <c r="D55" i="2"/>
  <c r="Z55" i="2" l="1"/>
  <c r="C56" i="2"/>
  <c r="H56" i="2" s="1"/>
  <c r="M56" i="2" s="1"/>
  <c r="E56" i="2" l="1"/>
  <c r="B57" i="2" s="1"/>
  <c r="Q56" i="2"/>
  <c r="N56" i="2"/>
  <c r="O56" i="2" s="1"/>
  <c r="P56" i="2" s="1"/>
  <c r="AB55" i="2"/>
  <c r="AA55" i="2"/>
  <c r="AC55" i="2" s="1"/>
  <c r="AE55" i="2" s="1"/>
  <c r="AD55" i="2" l="1"/>
  <c r="AF55" i="2" s="1"/>
  <c r="AG55" i="2" s="1"/>
  <c r="F55" i="2" s="1"/>
  <c r="T56" i="2"/>
  <c r="V56" i="2" s="1"/>
  <c r="S56" i="2"/>
  <c r="W56" i="2" s="1"/>
  <c r="R56" i="2"/>
  <c r="U56" i="2" s="1"/>
  <c r="J57" i="2"/>
  <c r="K57" i="2"/>
  <c r="I57" i="2"/>
  <c r="X56" i="2" l="1"/>
  <c r="Y56" i="2" s="1"/>
  <c r="D56" i="2"/>
  <c r="L57" i="2"/>
  <c r="Z56" i="2" l="1"/>
  <c r="C57" i="2"/>
  <c r="H57" i="2" s="1"/>
  <c r="M57" i="2" s="1"/>
  <c r="N57" i="2" l="1"/>
  <c r="O57" i="2" s="1"/>
  <c r="P57" i="2" s="1"/>
  <c r="E57" i="2"/>
  <c r="B58" i="2" s="1"/>
  <c r="Q57" i="2"/>
  <c r="AA56" i="2"/>
  <c r="AC56" i="2" s="1"/>
  <c r="AE56" i="2" s="1"/>
  <c r="AB56" i="2"/>
  <c r="T57" i="2" l="1"/>
  <c r="V57" i="2" s="1"/>
  <c r="R57" i="2"/>
  <c r="U57" i="2" s="1"/>
  <c r="S57" i="2"/>
  <c r="I58" i="2"/>
  <c r="J58" i="2"/>
  <c r="AD56" i="2"/>
  <c r="AF56" i="2" s="1"/>
  <c r="AG56" i="2" s="1"/>
  <c r="F56" i="2" s="1"/>
  <c r="L58" i="2" l="1"/>
  <c r="W57" i="2"/>
  <c r="X57" i="2" l="1"/>
  <c r="Y57" i="2" s="1"/>
  <c r="D57" i="2" s="1"/>
  <c r="C58" i="2" l="1"/>
  <c r="H58" i="2" s="1"/>
  <c r="M58" i="2" s="1"/>
  <c r="Z57" i="2"/>
  <c r="AB57" i="2" s="1"/>
  <c r="E58" i="2"/>
  <c r="B59" i="2" s="1"/>
  <c r="N58" i="2"/>
  <c r="O58" i="2" s="1"/>
  <c r="P58" i="2" s="1"/>
  <c r="Q58" i="2"/>
  <c r="AA57" i="2" l="1"/>
  <c r="AC57" i="2" s="1"/>
  <c r="AE57" i="2" s="1"/>
  <c r="R58" i="2"/>
  <c r="U58" i="2" s="1"/>
  <c r="T58" i="2"/>
  <c r="V58" i="2" s="1"/>
  <c r="S58" i="2"/>
  <c r="W58" i="2" s="1"/>
  <c r="I59" i="2"/>
  <c r="J59" i="2"/>
  <c r="AD57" i="2"/>
  <c r="AF57" i="2" s="1"/>
  <c r="AG57" i="2" s="1"/>
  <c r="F57" i="2" s="1"/>
  <c r="L59" i="2" l="1"/>
  <c r="X58" i="2"/>
  <c r="Y58" i="2" s="1"/>
  <c r="D58" i="2"/>
  <c r="Z58" i="2" l="1"/>
  <c r="C59" i="2"/>
  <c r="H59" i="2" s="1"/>
  <c r="M59" i="2" s="1"/>
  <c r="Q59" i="2" l="1"/>
  <c r="E59" i="2"/>
  <c r="B60" i="2" s="1"/>
  <c r="N59" i="2"/>
  <c r="O59" i="2" s="1"/>
  <c r="P59" i="2" s="1"/>
  <c r="AB58" i="2"/>
  <c r="AA58" i="2"/>
  <c r="AC58" i="2" s="1"/>
  <c r="AE58" i="2" s="1"/>
  <c r="AD58" i="2"/>
  <c r="AF58" i="2" s="1"/>
  <c r="AG58" i="2" l="1"/>
  <c r="F58" i="2" s="1"/>
  <c r="J60" i="2"/>
  <c r="I60" i="2"/>
  <c r="L60" i="2" s="1"/>
  <c r="S59" i="2"/>
  <c r="W59" i="2" s="1"/>
  <c r="R59" i="2"/>
  <c r="U59" i="2" s="1"/>
  <c r="T59" i="2"/>
  <c r="V59" i="2" s="1"/>
  <c r="X59" i="2" l="1"/>
  <c r="Y59" i="2" s="1"/>
  <c r="D59" i="2"/>
  <c r="Z59" i="2" l="1"/>
  <c r="C60" i="2"/>
  <c r="H60" i="2" s="1"/>
  <c r="M60" i="2" s="1"/>
  <c r="E60" i="2" l="1"/>
  <c r="B61" i="2" s="1"/>
  <c r="N60" i="2"/>
  <c r="O60" i="2" s="1"/>
  <c r="P60" i="2" s="1"/>
  <c r="Q60" i="2"/>
  <c r="AB59" i="2"/>
  <c r="AA59" i="2"/>
  <c r="AC59" i="2" s="1"/>
  <c r="AE59" i="2" s="1"/>
  <c r="AD59" i="2" l="1"/>
  <c r="AF59" i="2" s="1"/>
  <c r="AG59" i="2" s="1"/>
  <c r="F59" i="2" s="1"/>
  <c r="S60" i="2"/>
  <c r="W60" i="2" s="1"/>
  <c r="T60" i="2"/>
  <c r="V60" i="2" s="1"/>
  <c r="R60" i="2"/>
  <c r="U60" i="2" s="1"/>
  <c r="I61" i="2"/>
  <c r="J61" i="2"/>
  <c r="L61" i="2" l="1"/>
  <c r="X60" i="2"/>
  <c r="Y60" i="2" s="1"/>
  <c r="D60" i="2"/>
  <c r="Z60" i="2" l="1"/>
  <c r="C61" i="2"/>
  <c r="H61" i="2" s="1"/>
  <c r="M61" i="2" s="1"/>
  <c r="E61" i="2" l="1"/>
  <c r="B62" i="2" s="1"/>
  <c r="N61" i="2"/>
  <c r="O61" i="2" s="1"/>
  <c r="P61" i="2" s="1"/>
  <c r="Q61" i="2"/>
  <c r="AA60" i="2"/>
  <c r="AC60" i="2" s="1"/>
  <c r="AE60" i="2" s="1"/>
  <c r="AB60" i="2"/>
  <c r="AD60" i="2"/>
  <c r="AF60" i="2" s="1"/>
  <c r="AG60" i="2" s="1"/>
  <c r="F60" i="2" s="1"/>
  <c r="T61" i="2" l="1"/>
  <c r="V61" i="2" s="1"/>
  <c r="S61" i="2"/>
  <c r="W61" i="2" s="1"/>
  <c r="R61" i="2"/>
  <c r="U61" i="2" s="1"/>
  <c r="J62" i="2"/>
  <c r="I62" i="2"/>
  <c r="L62" i="2" s="1"/>
  <c r="X61" i="2" l="1"/>
  <c r="Y61" i="2" s="1"/>
  <c r="D61" i="2"/>
  <c r="Z61" i="2" l="1"/>
  <c r="C62" i="2"/>
  <c r="H62" i="2" s="1"/>
  <c r="M62" i="2" s="1"/>
  <c r="E62" i="2" l="1"/>
  <c r="B63" i="2" s="1"/>
  <c r="N62" i="2"/>
  <c r="O62" i="2" s="1"/>
  <c r="P62" i="2" s="1"/>
  <c r="Q62" i="2"/>
  <c r="AB61" i="2"/>
  <c r="AA61" i="2"/>
  <c r="AC61" i="2" s="1"/>
  <c r="AE61" i="2" s="1"/>
  <c r="AD61" i="2" l="1"/>
  <c r="AF61" i="2" s="1"/>
  <c r="AG61" i="2" s="1"/>
  <c r="F61" i="2" s="1"/>
  <c r="S62" i="2"/>
  <c r="W62" i="2" s="1"/>
  <c r="R62" i="2"/>
  <c r="U62" i="2" s="1"/>
  <c r="T62" i="2"/>
  <c r="V62" i="2" s="1"/>
  <c r="J63" i="2"/>
  <c r="I63" i="2"/>
  <c r="L63" i="2" s="1"/>
  <c r="X62" i="2" l="1"/>
  <c r="Y62" i="2" s="1"/>
  <c r="D62" i="2"/>
  <c r="Z62" i="2" l="1"/>
  <c r="C63" i="2"/>
  <c r="H63" i="2" s="1"/>
  <c r="M63" i="2" s="1"/>
  <c r="E63" i="2" l="1"/>
  <c r="B64" i="2" s="1"/>
  <c r="N63" i="2"/>
  <c r="O63" i="2" s="1"/>
  <c r="P63" i="2" s="1"/>
  <c r="Q63" i="2"/>
  <c r="AA62" i="2"/>
  <c r="AD62" i="2" s="1"/>
  <c r="AF62" i="2" s="1"/>
  <c r="AB62" i="2"/>
  <c r="AC62" i="2"/>
  <c r="AE62" i="2" s="1"/>
  <c r="AG62" i="2" s="1"/>
  <c r="F62" i="2" s="1"/>
  <c r="S63" i="2" l="1"/>
  <c r="W63" i="2" s="1"/>
  <c r="T63" i="2"/>
  <c r="V63" i="2" s="1"/>
  <c r="R63" i="2"/>
  <c r="U63" i="2" s="1"/>
  <c r="J64" i="2"/>
  <c r="K64" i="2"/>
  <c r="I64" i="2"/>
  <c r="L64" i="2" l="1"/>
  <c r="X63" i="2"/>
  <c r="Y63" i="2" s="1"/>
  <c r="D63" i="2"/>
  <c r="Z63" i="2" l="1"/>
  <c r="C64" i="2"/>
  <c r="H64" i="2" s="1"/>
  <c r="M64" i="2" s="1"/>
  <c r="E64" i="2" l="1"/>
  <c r="B65" i="2" s="1"/>
  <c r="Q64" i="2"/>
  <c r="N64" i="2"/>
  <c r="O64" i="2" s="1"/>
  <c r="P64" i="2" s="1"/>
  <c r="AA63" i="2"/>
  <c r="AD63" i="2" s="1"/>
  <c r="AF63" i="2" s="1"/>
  <c r="AB63" i="2"/>
  <c r="AC63" i="2" l="1"/>
  <c r="AE63" i="2" s="1"/>
  <c r="AG63" i="2" s="1"/>
  <c r="F63" i="2" s="1"/>
  <c r="S64" i="2"/>
  <c r="W64" i="2" s="1"/>
  <c r="R64" i="2"/>
  <c r="U64" i="2" s="1"/>
  <c r="T64" i="2"/>
  <c r="V64" i="2" s="1"/>
  <c r="J65" i="2"/>
  <c r="I65" i="2"/>
  <c r="L65" i="2" s="1"/>
  <c r="X64" i="2" l="1"/>
  <c r="Y64" i="2" s="1"/>
  <c r="D64" i="2"/>
  <c r="Z64" i="2" l="1"/>
  <c r="C65" i="2"/>
  <c r="H65" i="2" s="1"/>
  <c r="M65" i="2" s="1"/>
  <c r="E65" i="2" l="1"/>
  <c r="B66" i="2" s="1"/>
  <c r="N65" i="2"/>
  <c r="O65" i="2" s="1"/>
  <c r="P65" i="2" s="1"/>
  <c r="Q65" i="2"/>
  <c r="AA64" i="2"/>
  <c r="AC64" i="2" s="1"/>
  <c r="AE64" i="2" s="1"/>
  <c r="AB64" i="2"/>
  <c r="AD64" i="2" l="1"/>
  <c r="AF64" i="2" s="1"/>
  <c r="AG64" i="2" s="1"/>
  <c r="F64" i="2" s="1"/>
  <c r="T65" i="2"/>
  <c r="V65" i="2" s="1"/>
  <c r="R65" i="2"/>
  <c r="U65" i="2" s="1"/>
  <c r="S65" i="2"/>
  <c r="W65" i="2" s="1"/>
  <c r="I66" i="2"/>
  <c r="J66" i="2"/>
  <c r="L66" i="2" l="1"/>
  <c r="X65" i="2"/>
  <c r="Y65" i="2" s="1"/>
  <c r="D65" i="2"/>
  <c r="Z65" i="2" l="1"/>
  <c r="C66" i="2"/>
  <c r="H66" i="2" s="1"/>
  <c r="M66" i="2" s="1"/>
  <c r="E66" i="2" l="1"/>
  <c r="B67" i="2" s="1"/>
  <c r="Q66" i="2"/>
  <c r="N66" i="2"/>
  <c r="O66" i="2" s="1"/>
  <c r="P66" i="2" s="1"/>
  <c r="AB65" i="2"/>
  <c r="AA65" i="2"/>
  <c r="AC65" i="2" s="1"/>
  <c r="AE65" i="2" s="1"/>
  <c r="AD65" i="2"/>
  <c r="AF65" i="2" s="1"/>
  <c r="AG65" i="2" s="1"/>
  <c r="F65" i="2" s="1"/>
  <c r="R66" i="2" l="1"/>
  <c r="U66" i="2" s="1"/>
  <c r="S66" i="2"/>
  <c r="W66" i="2" s="1"/>
  <c r="T66" i="2"/>
  <c r="V66" i="2" s="1"/>
  <c r="I67" i="2"/>
  <c r="J67" i="2"/>
  <c r="L67" i="2" l="1"/>
  <c r="X66" i="2"/>
  <c r="Y66" i="2" s="1"/>
  <c r="D66" i="2"/>
  <c r="Z66" i="2" l="1"/>
  <c r="C67" i="2"/>
  <c r="H67" i="2" s="1"/>
  <c r="M67" i="2" s="1"/>
  <c r="E67" i="2" l="1"/>
  <c r="B68" i="2" s="1"/>
  <c r="Q67" i="2"/>
  <c r="N67" i="2"/>
  <c r="O67" i="2" s="1"/>
  <c r="P67" i="2" s="1"/>
  <c r="AA66" i="2"/>
  <c r="AC66" i="2" s="1"/>
  <c r="AE66" i="2" s="1"/>
  <c r="AB66" i="2"/>
  <c r="AD66" i="2" l="1"/>
  <c r="AF66" i="2" s="1"/>
  <c r="AG66" i="2" s="1"/>
  <c r="F66" i="2" s="1"/>
  <c r="R67" i="2"/>
  <c r="U67" i="2" s="1"/>
  <c r="S67" i="2"/>
  <c r="W67" i="2" s="1"/>
  <c r="T67" i="2"/>
  <c r="V67" i="2" s="1"/>
  <c r="I68" i="2"/>
  <c r="J68" i="2"/>
  <c r="X67" i="2" l="1"/>
  <c r="Y67" i="2" s="1"/>
  <c r="D67" i="2"/>
  <c r="L68" i="2"/>
  <c r="Z67" i="2" l="1"/>
  <c r="C68" i="2"/>
  <c r="H68" i="2" s="1"/>
  <c r="M68" i="2" s="1"/>
  <c r="E68" i="2" l="1"/>
  <c r="B69" i="2" s="1"/>
  <c r="N68" i="2"/>
  <c r="O68" i="2" s="1"/>
  <c r="P68" i="2" s="1"/>
  <c r="Q68" i="2"/>
  <c r="AB67" i="2"/>
  <c r="AA67" i="2"/>
  <c r="AC67" i="2" s="1"/>
  <c r="AE67" i="2" s="1"/>
  <c r="AD67" i="2" l="1"/>
  <c r="AF67" i="2" s="1"/>
  <c r="AG67" i="2" s="1"/>
  <c r="F67" i="2" s="1"/>
  <c r="S68" i="2"/>
  <c r="W68" i="2" s="1"/>
  <c r="R68" i="2"/>
  <c r="U68" i="2" s="1"/>
  <c r="T68" i="2"/>
  <c r="V68" i="2" s="1"/>
  <c r="J69" i="2"/>
  <c r="I69" i="2"/>
  <c r="L69" i="2" s="1"/>
  <c r="X68" i="2" l="1"/>
  <c r="Y68" i="2" s="1"/>
  <c r="D68" i="2"/>
  <c r="Z68" i="2" l="1"/>
  <c r="C69" i="2"/>
  <c r="H69" i="2" s="1"/>
  <c r="M69" i="2" s="1"/>
  <c r="E69" i="2" l="1"/>
  <c r="B70" i="2" s="1"/>
  <c r="Q69" i="2"/>
  <c r="N69" i="2"/>
  <c r="O69" i="2" s="1"/>
  <c r="P69" i="2" s="1"/>
  <c r="AB68" i="2"/>
  <c r="AA68" i="2"/>
  <c r="AC68" i="2" s="1"/>
  <c r="AE68" i="2" s="1"/>
  <c r="AD68" i="2" l="1"/>
  <c r="AF68" i="2" s="1"/>
  <c r="AG68" i="2" s="1"/>
  <c r="F68" i="2" s="1"/>
  <c r="R69" i="2"/>
  <c r="U69" i="2" s="1"/>
  <c r="T69" i="2"/>
  <c r="V69" i="2" s="1"/>
  <c r="S69" i="2"/>
  <c r="W69" i="2" s="1"/>
  <c r="I70" i="2"/>
  <c r="L70" i="2" s="1"/>
  <c r="J70" i="2"/>
  <c r="X69" i="2" l="1"/>
  <c r="Y69" i="2" s="1"/>
  <c r="D69" i="2" s="1"/>
  <c r="Z69" i="2" l="1"/>
  <c r="C70" i="2"/>
  <c r="H70" i="2" s="1"/>
  <c r="M70" i="2" s="1"/>
  <c r="Q70" i="2" l="1"/>
  <c r="N70" i="2"/>
  <c r="O70" i="2" s="1"/>
  <c r="P70" i="2" s="1"/>
  <c r="E70" i="2"/>
  <c r="B71" i="2" s="1"/>
  <c r="AA69" i="2"/>
  <c r="AC69" i="2" s="1"/>
  <c r="AE69" i="2" s="1"/>
  <c r="AB69" i="2"/>
  <c r="AD69" i="2"/>
  <c r="AF69" i="2" s="1"/>
  <c r="AG69" i="2" s="1"/>
  <c r="F69" i="2" s="1"/>
  <c r="K71" i="2" l="1"/>
  <c r="I71" i="2"/>
  <c r="J71" i="2"/>
  <c r="T70" i="2"/>
  <c r="V70" i="2" s="1"/>
  <c r="S70" i="2"/>
  <c r="R70" i="2"/>
  <c r="U70" i="2" s="1"/>
  <c r="W70" i="2" l="1"/>
  <c r="D70" i="2" s="1"/>
  <c r="L71" i="2"/>
  <c r="X70" i="2" l="1"/>
  <c r="Y70" i="2" s="1"/>
  <c r="Z70" i="2" l="1"/>
  <c r="C71" i="2"/>
  <c r="H71" i="2" s="1"/>
  <c r="M71" i="2" s="1"/>
  <c r="E71" i="2" l="1"/>
  <c r="B72" i="2" s="1"/>
  <c r="Q71" i="2"/>
  <c r="N71" i="2"/>
  <c r="O71" i="2" s="1"/>
  <c r="P71" i="2" s="1"/>
  <c r="AA70" i="2"/>
  <c r="AC70" i="2" s="1"/>
  <c r="AE70" i="2" s="1"/>
  <c r="AB70" i="2"/>
  <c r="AD70" i="2" l="1"/>
  <c r="AF70" i="2" s="1"/>
  <c r="AG70" i="2" s="1"/>
  <c r="F70" i="2" s="1"/>
  <c r="R71" i="2"/>
  <c r="U71" i="2" s="1"/>
  <c r="S71" i="2"/>
  <c r="W71" i="2" s="1"/>
  <c r="T71" i="2"/>
  <c r="V71" i="2" s="1"/>
  <c r="I72" i="2"/>
  <c r="J72" i="2"/>
  <c r="L72" i="2" l="1"/>
  <c r="X71" i="2"/>
  <c r="Y71" i="2" s="1"/>
  <c r="D71" i="2"/>
  <c r="Z71" i="2" l="1"/>
  <c r="C72" i="2"/>
  <c r="H72" i="2" s="1"/>
  <c r="M72" i="2" s="1"/>
  <c r="E72" i="2" l="1"/>
  <c r="B73" i="2" s="1"/>
  <c r="N72" i="2"/>
  <c r="O72" i="2" s="1"/>
  <c r="P72" i="2" s="1"/>
  <c r="Q72" i="2"/>
  <c r="AA71" i="2"/>
  <c r="AC71" i="2" s="1"/>
  <c r="AE71" i="2" s="1"/>
  <c r="AB71" i="2"/>
  <c r="AD71" i="2"/>
  <c r="AF71" i="2" s="1"/>
  <c r="AG71" i="2" s="1"/>
  <c r="F71" i="2" s="1"/>
  <c r="R72" i="2" l="1"/>
  <c r="U72" i="2" s="1"/>
  <c r="S72" i="2"/>
  <c r="W72" i="2" s="1"/>
  <c r="T72" i="2"/>
  <c r="V72" i="2" s="1"/>
  <c r="J73" i="2"/>
  <c r="I73" i="2"/>
  <c r="L73" i="2" s="1"/>
  <c r="X72" i="2" l="1"/>
  <c r="Y72" i="2" s="1"/>
  <c r="D72" i="2"/>
  <c r="Z72" i="2" l="1"/>
  <c r="C73" i="2"/>
  <c r="H73" i="2" s="1"/>
  <c r="M73" i="2" s="1"/>
  <c r="E73" i="2" l="1"/>
  <c r="Q73" i="2"/>
  <c r="N73" i="2"/>
  <c r="O73" i="2" s="1"/>
  <c r="P73" i="2" s="1"/>
  <c r="AA72" i="2"/>
  <c r="AC72" i="2" s="1"/>
  <c r="AE72" i="2" s="1"/>
  <c r="AB72" i="2"/>
  <c r="AD72" i="2" l="1"/>
  <c r="AF72" i="2" s="1"/>
  <c r="AG72" i="2" s="1"/>
  <c r="F72" i="2" s="1"/>
  <c r="R73" i="2"/>
  <c r="U73" i="2" s="1"/>
  <c r="S73" i="2"/>
  <c r="W73" i="2" s="1"/>
  <c r="T73" i="2"/>
  <c r="V73" i="2" s="1"/>
  <c r="X73" i="2" l="1"/>
  <c r="Y73" i="2" s="1"/>
  <c r="Z73" i="2" s="1"/>
  <c r="D73" i="2"/>
  <c r="AB73" i="2" l="1"/>
  <c r="AA73" i="2"/>
  <c r="AC73" i="2" s="1"/>
  <c r="AE73" i="2" s="1"/>
  <c r="AD73" i="2" l="1"/>
  <c r="AF73" i="2" s="1"/>
  <c r="AG73" i="2" s="1"/>
  <c r="F73" i="2" s="1"/>
</calcChain>
</file>

<file path=xl/sharedStrings.xml><?xml version="1.0" encoding="utf-8"?>
<sst xmlns="http://schemas.openxmlformats.org/spreadsheetml/2006/main" count="49" uniqueCount="46">
  <si>
    <t>요구 경험치량</t>
  </si>
  <si>
    <t>누적 경험치량</t>
  </si>
  <si>
    <t>일퀘</t>
    <phoneticPr fontId="2" type="noConversion"/>
  </si>
  <si>
    <t>일퀘 누적</t>
    <phoneticPr fontId="2" type="noConversion"/>
  </si>
  <si>
    <t>주간 컨텐츠</t>
    <phoneticPr fontId="2" type="noConversion"/>
  </si>
  <si>
    <t>주간 컨텐츠 누적</t>
    <phoneticPr fontId="2" type="noConversion"/>
  </si>
  <si>
    <t>일요일 몬파</t>
    <phoneticPr fontId="2" type="noConversion"/>
  </si>
  <si>
    <t>EXP 포인트 1개</t>
    <phoneticPr fontId="2" type="noConversion"/>
  </si>
  <si>
    <t>날짜</t>
    <phoneticPr fontId="2" type="noConversion"/>
  </si>
  <si>
    <t>몬파 1판</t>
    <phoneticPr fontId="2" type="noConversion"/>
  </si>
  <si>
    <t>누적 경험치량(하버)</t>
    <phoneticPr fontId="2" type="noConversion"/>
  </si>
  <si>
    <t>획득 EXP 포인트 수</t>
    <phoneticPr fontId="2" type="noConversion"/>
  </si>
  <si>
    <t>시작 레벨</t>
    <phoneticPr fontId="2" type="noConversion"/>
  </si>
  <si>
    <t>획득 경험치</t>
    <phoneticPr fontId="2" type="noConversion"/>
  </si>
  <si>
    <t>도달 레벨</t>
    <phoneticPr fontId="2" type="noConversion"/>
  </si>
  <si>
    <t>일퀘 경험치</t>
    <phoneticPr fontId="2" type="noConversion"/>
  </si>
  <si>
    <t>주간 컨텐츠 경험치</t>
    <phoneticPr fontId="2" type="noConversion"/>
  </si>
  <si>
    <t>EXP 포인트 경험치</t>
    <phoneticPr fontId="2" type="noConversion"/>
  </si>
  <si>
    <t>획득경험치 소계</t>
    <phoneticPr fontId="2" type="noConversion"/>
  </si>
  <si>
    <t>레벨업 여부</t>
    <phoneticPr fontId="2" type="noConversion"/>
  </si>
  <si>
    <t>도달 경험치</t>
    <phoneticPr fontId="2" type="noConversion"/>
  </si>
  <si>
    <t>시작 경험치</t>
    <phoneticPr fontId="2" type="noConversion"/>
  </si>
  <si>
    <t>추가 일퀘 경험치</t>
    <phoneticPr fontId="2" type="noConversion"/>
  </si>
  <si>
    <t>초과 경험치</t>
    <phoneticPr fontId="2" type="noConversion"/>
  </si>
  <si>
    <t>레벨업 필요 경험치</t>
    <phoneticPr fontId="2" type="noConversion"/>
  </si>
  <si>
    <t>잔여 EXP포인트</t>
    <phoneticPr fontId="2" type="noConversion"/>
  </si>
  <si>
    <t>추가 주컨 경험치</t>
    <phoneticPr fontId="2" type="noConversion"/>
  </si>
  <si>
    <t>주컨 추가?</t>
    <phoneticPr fontId="2" type="noConversion"/>
  </si>
  <si>
    <t>획득 몬파 경험치</t>
    <phoneticPr fontId="2" type="noConversion"/>
  </si>
  <si>
    <t>레벨업 이후 레벨</t>
    <phoneticPr fontId="2" type="noConversion"/>
  </si>
  <si>
    <t>레벨업 여부 재확인</t>
    <phoneticPr fontId="2" type="noConversion"/>
  </si>
  <si>
    <t>최종 도달 레벨</t>
    <phoneticPr fontId="2" type="noConversion"/>
  </si>
  <si>
    <t>잉여 경험치</t>
    <phoneticPr fontId="2" type="noConversion"/>
  </si>
  <si>
    <t>평일 몬파 경험치</t>
    <phoneticPr fontId="2" type="noConversion"/>
  </si>
  <si>
    <t>주컨</t>
    <phoneticPr fontId="2" type="noConversion"/>
  </si>
  <si>
    <t>도달 경험치2</t>
    <phoneticPr fontId="2" type="noConversion"/>
  </si>
  <si>
    <t>도달 경험치1</t>
    <phoneticPr fontId="2" type="noConversion"/>
  </si>
  <si>
    <t>일퀘 추가 여부</t>
    <phoneticPr fontId="2" type="noConversion"/>
  </si>
  <si>
    <t>몬파 해금 여부</t>
    <phoneticPr fontId="2" type="noConversion"/>
  </si>
  <si>
    <t>주컨 추가 여부</t>
    <phoneticPr fontId="2" type="noConversion"/>
  </si>
  <si>
    <t>설정</t>
    <phoneticPr fontId="2" type="noConversion"/>
  </si>
  <si>
    <t>미니게임(2주차)</t>
    <phoneticPr fontId="2" type="noConversion"/>
  </si>
  <si>
    <t>웡스토랑 EXP 포인트</t>
    <phoneticPr fontId="2" type="noConversion"/>
  </si>
  <si>
    <t>일일 몬파 횟수</t>
    <phoneticPr fontId="2" type="noConversion"/>
  </si>
  <si>
    <t>O</t>
    <phoneticPr fontId="2" type="noConversion"/>
  </si>
  <si>
    <t>도달 경험치(%)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</si>
</sst>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[$-F800]dddd\,\ mmmm\ dd\,\ yyyy"/>
  </numFmts>
  <fonts count="7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2"/>
      <scheme val="minor"/>
    </font>
    <font>
      <b/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41" fontId="0" fillId="0" borderId="0" xfId="0" applyNumberFormat="1"/>
    <xf numFmtId="41" fontId="0" fillId="0" borderId="1" xfId="0" applyNumberFormat="1" applyBorder="1" applyAlignment="1">
      <alignment horizontal="center" vertical="center"/>
    </xf>
    <xf numFmtId="41" fontId="0" fillId="0" borderId="1" xfId="0" applyNumberFormat="1" applyBorder="1"/>
    <xf numFmtId="3" fontId="0" fillId="0" borderId="1" xfId="0" applyNumberFormat="1" applyBorder="1"/>
    <xf numFmtId="176" fontId="0" fillId="0" borderId="1" xfId="0" applyNumberFormat="1" applyBorder="1" applyAlignment="1">
      <alignment horizontal="right" vertical="center"/>
    </xf>
    <xf numFmtId="4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1" fontId="0" fillId="0" borderId="0" xfId="1" applyFont="1" applyAlignmen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right" vertical="center"/>
    </xf>
    <xf numFmtId="41" fontId="0" fillId="4" borderId="1" xfId="0" applyNumberForma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41" fontId="0" fillId="4" borderId="1" xfId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4"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</font>
      <fill>
        <patternFill>
          <bgColor rgb="FFFFFFA3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FFA3"/>
      <color rgb="FFFF8F8F"/>
      <color rgb="FF9BAEFF"/>
      <color rgb="FFFFA7A7"/>
      <color rgb="FFD7CDFF"/>
      <color rgb="FFFA9090"/>
      <color rgb="FFC687F5"/>
      <color rgb="FF6600FF"/>
      <color rgb="FFFF00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3"/>
  <sheetViews>
    <sheetView zoomScale="115" zoomScaleNormal="115" workbookViewId="0">
      <selection activeCell="I58" sqref="I58"/>
    </sheetView>
  </sheetViews>
  <sheetFormatPr defaultColWidth="15.625" defaultRowHeight="16.5" x14ac:dyDescent="0.3"/>
  <cols>
    <col min="2" max="2" width="18.375" bestFit="1" customWidth="1"/>
    <col min="3" max="3" width="18.875" bestFit="1" customWidth="1"/>
    <col min="4" max="4" width="20.625" customWidth="1"/>
  </cols>
  <sheetData>
    <row r="2" spans="1:11" x14ac:dyDescent="0.3">
      <c r="A2" s="8"/>
      <c r="B2" s="8" t="s">
        <v>0</v>
      </c>
      <c r="C2" s="8" t="s">
        <v>1</v>
      </c>
      <c r="D2" s="8" t="s">
        <v>10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9</v>
      </c>
      <c r="J2" s="8" t="s">
        <v>6</v>
      </c>
      <c r="K2" s="8" t="s">
        <v>7</v>
      </c>
    </row>
    <row r="3" spans="1:11" hidden="1" x14ac:dyDescent="0.3">
      <c r="A3" s="7">
        <v>200</v>
      </c>
      <c r="B3" s="2">
        <v>2207026470</v>
      </c>
      <c r="C3" s="3">
        <f>SUM($B$3:B3)</f>
        <v>2207026470</v>
      </c>
      <c r="D3" s="8"/>
      <c r="E3" s="4">
        <v>563178660</v>
      </c>
      <c r="F3" s="4">
        <v>563178660</v>
      </c>
      <c r="G3" s="4">
        <v>187726220</v>
      </c>
      <c r="H3" s="4">
        <f>SUM($G$3:G3)</f>
        <v>187726220</v>
      </c>
      <c r="I3" s="4">
        <f>179957540</f>
        <v>179957540</v>
      </c>
      <c r="J3" s="4">
        <f>I3*3/2</f>
        <v>269936310</v>
      </c>
      <c r="K3" s="5">
        <v>7404000</v>
      </c>
    </row>
    <row r="4" spans="1:11" hidden="1" x14ac:dyDescent="0.3">
      <c r="A4" s="7">
        <v>201</v>
      </c>
      <c r="B4" s="2">
        <v>2471869646</v>
      </c>
      <c r="C4" s="3">
        <f>SUM($B$3:B4)</f>
        <v>4678896116</v>
      </c>
      <c r="D4" s="8"/>
      <c r="E4" s="4">
        <v>563178660</v>
      </c>
      <c r="F4" s="4">
        <v>563178660</v>
      </c>
      <c r="G4" s="4">
        <v>187726220</v>
      </c>
      <c r="H4" s="4">
        <v>187726220</v>
      </c>
      <c r="I4" s="4">
        <f t="shared" ref="I4:I12" si="0">179957540</f>
        <v>179957540</v>
      </c>
      <c r="J4" s="4">
        <f t="shared" ref="J4:J12" si="1">I4*3/2</f>
        <v>269936310</v>
      </c>
      <c r="K4" s="5">
        <v>7605000</v>
      </c>
    </row>
    <row r="5" spans="1:11" x14ac:dyDescent="0.3">
      <c r="A5" s="7">
        <v>202</v>
      </c>
      <c r="B5" s="2">
        <v>2768494003</v>
      </c>
      <c r="C5" s="3">
        <f>SUM($B$3:B5)</f>
        <v>7447390119</v>
      </c>
      <c r="D5" s="6">
        <f>B5</f>
        <v>2768494003</v>
      </c>
      <c r="E5" s="4">
        <v>563178660</v>
      </c>
      <c r="F5" s="4">
        <v>563178660</v>
      </c>
      <c r="G5" s="4">
        <v>187726220</v>
      </c>
      <c r="H5" s="4">
        <v>187726220</v>
      </c>
      <c r="I5" s="4">
        <f t="shared" si="0"/>
        <v>179957540</v>
      </c>
      <c r="J5" s="4">
        <f t="shared" si="1"/>
        <v>269936310</v>
      </c>
      <c r="K5" s="5">
        <v>7808000</v>
      </c>
    </row>
    <row r="6" spans="1:11" hidden="1" x14ac:dyDescent="0.3">
      <c r="A6" s="7">
        <v>203</v>
      </c>
      <c r="B6" s="2">
        <v>3100713283</v>
      </c>
      <c r="C6" s="3">
        <f>SUM($B$3:B6)</f>
        <v>10548103402</v>
      </c>
      <c r="D6" s="9"/>
      <c r="E6" s="4">
        <v>563178660</v>
      </c>
      <c r="F6" s="4">
        <v>563178660</v>
      </c>
      <c r="G6" s="4">
        <v>187726220</v>
      </c>
      <c r="H6" s="4">
        <v>187726220</v>
      </c>
      <c r="I6" s="4">
        <f t="shared" si="0"/>
        <v>179957540</v>
      </c>
      <c r="J6" s="4">
        <f t="shared" si="1"/>
        <v>269936310</v>
      </c>
      <c r="K6" s="5">
        <v>8035000</v>
      </c>
    </row>
    <row r="7" spans="1:11" hidden="1" x14ac:dyDescent="0.3">
      <c r="A7" s="7">
        <v>204</v>
      </c>
      <c r="B7" s="2">
        <v>3472798876</v>
      </c>
      <c r="C7" s="3">
        <f>SUM($B$3:B7)</f>
        <v>14020902278</v>
      </c>
      <c r="D7" s="9"/>
      <c r="E7" s="4">
        <v>563178660</v>
      </c>
      <c r="F7" s="4">
        <v>563178660</v>
      </c>
      <c r="G7" s="4">
        <v>187726220</v>
      </c>
      <c r="H7" s="4">
        <v>187726220</v>
      </c>
      <c r="I7" s="4">
        <f t="shared" si="0"/>
        <v>179957540</v>
      </c>
      <c r="J7" s="4">
        <f t="shared" si="1"/>
        <v>269936310</v>
      </c>
      <c r="K7" s="5">
        <v>8242000</v>
      </c>
    </row>
    <row r="8" spans="1:11" x14ac:dyDescent="0.3">
      <c r="A8" s="7">
        <v>205</v>
      </c>
      <c r="B8" s="2">
        <v>3889534741</v>
      </c>
      <c r="C8" s="3">
        <f>SUM($B$3:B8)</f>
        <v>17910437019</v>
      </c>
      <c r="D8" s="6">
        <f>SUM(D5,B8)</f>
        <v>6658028744</v>
      </c>
      <c r="E8" s="4">
        <v>563178660</v>
      </c>
      <c r="F8" s="4">
        <v>563178660</v>
      </c>
      <c r="G8" s="4">
        <v>187726220</v>
      </c>
      <c r="H8" s="4">
        <v>187726220</v>
      </c>
      <c r="I8" s="4">
        <f t="shared" si="0"/>
        <v>179957540</v>
      </c>
      <c r="J8" s="4">
        <f t="shared" si="1"/>
        <v>269936310</v>
      </c>
      <c r="K8" s="5">
        <v>8450000</v>
      </c>
    </row>
    <row r="9" spans="1:11" hidden="1" x14ac:dyDescent="0.3">
      <c r="A9" s="7">
        <v>206</v>
      </c>
      <c r="B9" s="2">
        <v>4356278909</v>
      </c>
      <c r="C9" s="3">
        <f>SUM($B$3:B9)</f>
        <v>22266715928</v>
      </c>
      <c r="D9" s="6">
        <f t="shared" ref="D9:D53" si="2">SUM(D6,B9)</f>
        <v>4356278909</v>
      </c>
      <c r="E9" s="4">
        <v>563178660</v>
      </c>
      <c r="F9" s="4">
        <v>563178660</v>
      </c>
      <c r="G9" s="4">
        <v>187726220</v>
      </c>
      <c r="H9" s="4">
        <v>187726220</v>
      </c>
      <c r="I9" s="4">
        <f t="shared" si="0"/>
        <v>179957540</v>
      </c>
      <c r="J9" s="4">
        <f t="shared" si="1"/>
        <v>269936310</v>
      </c>
      <c r="K9" s="5">
        <v>8661000</v>
      </c>
    </row>
    <row r="10" spans="1:11" hidden="1" x14ac:dyDescent="0.3">
      <c r="A10" s="7">
        <v>207</v>
      </c>
      <c r="B10" s="2">
        <v>4879032378</v>
      </c>
      <c r="C10" s="3">
        <f>SUM($B$3:B10)</f>
        <v>27145748306</v>
      </c>
      <c r="D10" s="6">
        <f t="shared" si="2"/>
        <v>4879032378</v>
      </c>
      <c r="E10" s="4">
        <v>563178660</v>
      </c>
      <c r="F10" s="4">
        <v>563178660</v>
      </c>
      <c r="G10" s="4">
        <v>187726220</v>
      </c>
      <c r="H10" s="4">
        <v>187726220</v>
      </c>
      <c r="I10" s="4">
        <f t="shared" si="0"/>
        <v>179957540</v>
      </c>
      <c r="J10" s="4">
        <f t="shared" si="1"/>
        <v>269936310</v>
      </c>
      <c r="K10" s="5">
        <v>8895000</v>
      </c>
    </row>
    <row r="11" spans="1:11" x14ac:dyDescent="0.3">
      <c r="A11" s="7">
        <v>208</v>
      </c>
      <c r="B11" s="2">
        <v>5464516263</v>
      </c>
      <c r="C11" s="3">
        <f>SUM($B$3:B11)</f>
        <v>32610264569</v>
      </c>
      <c r="D11" s="6">
        <f t="shared" si="2"/>
        <v>12122545007</v>
      </c>
      <c r="E11" s="4">
        <v>563178660</v>
      </c>
      <c r="F11" s="4">
        <v>563178660</v>
      </c>
      <c r="G11" s="4">
        <v>187726220</v>
      </c>
      <c r="H11" s="4">
        <v>187726220</v>
      </c>
      <c r="I11" s="4">
        <f t="shared" si="0"/>
        <v>179957540</v>
      </c>
      <c r="J11" s="4">
        <f t="shared" si="1"/>
        <v>269936310</v>
      </c>
      <c r="K11" s="5">
        <v>9109000</v>
      </c>
    </row>
    <row r="12" spans="1:11" hidden="1" x14ac:dyDescent="0.3">
      <c r="A12" s="7">
        <v>209</v>
      </c>
      <c r="B12" s="6">
        <v>6120258214</v>
      </c>
      <c r="C12" s="3">
        <f>SUM($B$3:B12)</f>
        <v>38730522783</v>
      </c>
      <c r="D12" s="6">
        <f t="shared" si="2"/>
        <v>10476537123</v>
      </c>
      <c r="E12" s="4">
        <v>563178660</v>
      </c>
      <c r="F12" s="4">
        <v>563178660</v>
      </c>
      <c r="G12" s="4">
        <v>187726220</v>
      </c>
      <c r="H12" s="4">
        <v>187726220</v>
      </c>
      <c r="I12" s="4">
        <f t="shared" si="0"/>
        <v>179957540</v>
      </c>
      <c r="J12" s="4">
        <f t="shared" si="1"/>
        <v>269936310</v>
      </c>
      <c r="K12" s="5">
        <v>9325000</v>
      </c>
    </row>
    <row r="13" spans="1:11" hidden="1" x14ac:dyDescent="0.3">
      <c r="A13" s="7">
        <v>210</v>
      </c>
      <c r="B13" s="2">
        <v>9792413142</v>
      </c>
      <c r="C13" s="3">
        <f>SUM($B$3:B13)</f>
        <v>48522935925</v>
      </c>
      <c r="D13" s="6">
        <f t="shared" si="2"/>
        <v>14671445520</v>
      </c>
      <c r="E13" s="4">
        <v>1647429420</v>
      </c>
      <c r="F13" s="4">
        <v>2210608080</v>
      </c>
      <c r="G13" s="4">
        <v>549143140</v>
      </c>
      <c r="H13" s="4">
        <f>SUM(H12,G13)</f>
        <v>736869360</v>
      </c>
      <c r="I13" s="4">
        <f>642539340</f>
        <v>642539340</v>
      </c>
      <c r="J13" s="4">
        <f>I13*3/2</f>
        <v>963809010</v>
      </c>
      <c r="K13" s="5">
        <v>18601000</v>
      </c>
    </row>
    <row r="14" spans="1:11" x14ac:dyDescent="0.3">
      <c r="A14" s="7">
        <v>211</v>
      </c>
      <c r="B14" s="2">
        <v>10869578587</v>
      </c>
      <c r="C14" s="3">
        <f>SUM($B$3:B14)</f>
        <v>59392514512</v>
      </c>
      <c r="D14" s="6">
        <f t="shared" si="2"/>
        <v>22992123594</v>
      </c>
      <c r="E14" s="4">
        <v>1647429420</v>
      </c>
      <c r="F14" s="4">
        <v>2210608080</v>
      </c>
      <c r="G14" s="4">
        <v>549143140</v>
      </c>
      <c r="H14" s="4">
        <v>736869360</v>
      </c>
      <c r="I14" s="4">
        <f t="shared" ref="I14:I22" si="3">642539340</f>
        <v>642539340</v>
      </c>
      <c r="J14" s="4">
        <f t="shared" ref="J14:J22" si="4">I14*3/2</f>
        <v>963809010</v>
      </c>
      <c r="K14" s="5">
        <v>19026000</v>
      </c>
    </row>
    <row r="15" spans="1:11" hidden="1" x14ac:dyDescent="0.3">
      <c r="A15" s="7">
        <v>212</v>
      </c>
      <c r="B15" s="2">
        <v>12065232231</v>
      </c>
      <c r="C15" s="3">
        <f>SUM($B$3:B15)</f>
        <v>71457746743</v>
      </c>
      <c r="D15" s="6">
        <f t="shared" si="2"/>
        <v>22541769354</v>
      </c>
      <c r="E15" s="4">
        <v>1647429420</v>
      </c>
      <c r="F15" s="4">
        <v>2210608080</v>
      </c>
      <c r="G15" s="4">
        <v>549143140</v>
      </c>
      <c r="H15" s="4">
        <v>736869360</v>
      </c>
      <c r="I15" s="4">
        <f t="shared" si="3"/>
        <v>642539340</v>
      </c>
      <c r="J15" s="4">
        <f t="shared" si="4"/>
        <v>963809010</v>
      </c>
      <c r="K15" s="5">
        <v>19504000</v>
      </c>
    </row>
    <row r="16" spans="1:11" hidden="1" x14ac:dyDescent="0.3">
      <c r="A16" s="7">
        <v>213</v>
      </c>
      <c r="B16" s="2">
        <v>13392407776</v>
      </c>
      <c r="C16" s="3">
        <f>SUM($B$3:B16)</f>
        <v>84850154519</v>
      </c>
      <c r="D16" s="6">
        <f t="shared" si="2"/>
        <v>28063853296</v>
      </c>
      <c r="E16" s="4">
        <v>1647429420</v>
      </c>
      <c r="F16" s="4">
        <v>2210608080</v>
      </c>
      <c r="G16" s="4">
        <v>549143140</v>
      </c>
      <c r="H16" s="4">
        <v>736869360</v>
      </c>
      <c r="I16" s="4">
        <f t="shared" si="3"/>
        <v>642539340</v>
      </c>
      <c r="J16" s="4">
        <f t="shared" si="4"/>
        <v>963809010</v>
      </c>
      <c r="K16" s="5">
        <v>19937000</v>
      </c>
    </row>
    <row r="17" spans="1:11" x14ac:dyDescent="0.3">
      <c r="A17" s="7">
        <v>214</v>
      </c>
      <c r="B17" s="2">
        <v>14865572631</v>
      </c>
      <c r="C17" s="3">
        <f>SUM($B$3:B17)</f>
        <v>99715727150</v>
      </c>
      <c r="D17" s="6">
        <f t="shared" si="2"/>
        <v>37857696225</v>
      </c>
      <c r="E17" s="4">
        <v>1647429420</v>
      </c>
      <c r="F17" s="4">
        <v>2210608080</v>
      </c>
      <c r="G17" s="4">
        <v>549143140</v>
      </c>
      <c r="H17" s="4">
        <v>736869360</v>
      </c>
      <c r="I17" s="4">
        <f t="shared" si="3"/>
        <v>642539340</v>
      </c>
      <c r="J17" s="4">
        <f t="shared" si="4"/>
        <v>963809010</v>
      </c>
      <c r="K17" s="5">
        <v>20373000</v>
      </c>
    </row>
    <row r="18" spans="1:11" hidden="1" x14ac:dyDescent="0.3">
      <c r="A18" s="7">
        <v>215</v>
      </c>
      <c r="B18" s="2">
        <v>19325244420</v>
      </c>
      <c r="C18" s="3">
        <f>SUM($B$3:B18)</f>
        <v>119040971570</v>
      </c>
      <c r="D18" s="6">
        <f t="shared" si="2"/>
        <v>41867013774</v>
      </c>
      <c r="E18" s="4">
        <v>1647429420</v>
      </c>
      <c r="F18" s="4">
        <v>2210608080</v>
      </c>
      <c r="G18" s="4">
        <v>549143140</v>
      </c>
      <c r="H18" s="4">
        <v>736869360</v>
      </c>
      <c r="I18" s="4">
        <f t="shared" si="3"/>
        <v>642539340</v>
      </c>
      <c r="J18" s="4">
        <f t="shared" si="4"/>
        <v>963809010</v>
      </c>
      <c r="K18" s="5">
        <v>20861000</v>
      </c>
    </row>
    <row r="19" spans="1:11" hidden="1" x14ac:dyDescent="0.3">
      <c r="A19" s="7">
        <v>216</v>
      </c>
      <c r="B19" s="2">
        <v>21064516417</v>
      </c>
      <c r="C19" s="3">
        <f>SUM($B$3:B19)</f>
        <v>140105487987</v>
      </c>
      <c r="D19" s="6">
        <f t="shared" si="2"/>
        <v>49128369713</v>
      </c>
      <c r="E19" s="4">
        <v>1647429420</v>
      </c>
      <c r="F19" s="4">
        <v>2210608080</v>
      </c>
      <c r="G19" s="4">
        <v>549143140</v>
      </c>
      <c r="H19" s="4">
        <v>736869360</v>
      </c>
      <c r="I19" s="4">
        <f t="shared" si="3"/>
        <v>642539340</v>
      </c>
      <c r="J19" s="4">
        <f t="shared" si="4"/>
        <v>963809010</v>
      </c>
      <c r="K19" s="5">
        <v>21304000</v>
      </c>
    </row>
    <row r="20" spans="1:11" x14ac:dyDescent="0.3">
      <c r="A20" s="7">
        <v>217</v>
      </c>
      <c r="B20" s="2">
        <v>22960322894</v>
      </c>
      <c r="C20" s="3">
        <f>SUM($B$3:B20)</f>
        <v>163065810881</v>
      </c>
      <c r="D20" s="6">
        <f t="shared" si="2"/>
        <v>60818019119</v>
      </c>
      <c r="E20" s="4">
        <v>1647429420</v>
      </c>
      <c r="F20" s="4">
        <v>2210608080</v>
      </c>
      <c r="G20" s="4">
        <v>549143140</v>
      </c>
      <c r="H20" s="4">
        <v>736869360</v>
      </c>
      <c r="I20" s="4">
        <f t="shared" si="3"/>
        <v>642539340</v>
      </c>
      <c r="J20" s="4">
        <f t="shared" si="4"/>
        <v>963809010</v>
      </c>
      <c r="K20" s="5">
        <v>21803000</v>
      </c>
    </row>
    <row r="21" spans="1:11" hidden="1" x14ac:dyDescent="0.3">
      <c r="A21" s="7">
        <v>218</v>
      </c>
      <c r="B21" s="2">
        <v>25026751954</v>
      </c>
      <c r="C21" s="3">
        <f>SUM($B$3:B21)</f>
        <v>188092562835</v>
      </c>
      <c r="D21" s="6">
        <f t="shared" si="2"/>
        <v>66893765728</v>
      </c>
      <c r="E21" s="4">
        <v>1647429420</v>
      </c>
      <c r="F21" s="4">
        <v>2210608080</v>
      </c>
      <c r="G21" s="4">
        <v>549143140</v>
      </c>
      <c r="H21" s="4">
        <v>736869360</v>
      </c>
      <c r="I21" s="4">
        <f t="shared" si="3"/>
        <v>642539340</v>
      </c>
      <c r="J21" s="4">
        <f t="shared" si="4"/>
        <v>963809010</v>
      </c>
      <c r="K21" s="5">
        <v>22251000</v>
      </c>
    </row>
    <row r="22" spans="1:11" hidden="1" x14ac:dyDescent="0.3">
      <c r="A22" s="7">
        <v>219</v>
      </c>
      <c r="B22" s="6">
        <v>27279159629</v>
      </c>
      <c r="C22" s="3">
        <f>SUM($B$3:B22)</f>
        <v>215371722464</v>
      </c>
      <c r="D22" s="6">
        <f t="shared" si="2"/>
        <v>76407529342</v>
      </c>
      <c r="E22" s="4">
        <v>1647429420</v>
      </c>
      <c r="F22" s="4">
        <v>2210608080</v>
      </c>
      <c r="G22" s="4">
        <v>549143140</v>
      </c>
      <c r="H22" s="4">
        <v>736869360</v>
      </c>
      <c r="I22" s="4">
        <f t="shared" si="3"/>
        <v>642539340</v>
      </c>
      <c r="J22" s="4">
        <f t="shared" si="4"/>
        <v>963809010</v>
      </c>
      <c r="K22" s="5">
        <v>22756000</v>
      </c>
    </row>
    <row r="23" spans="1:11" x14ac:dyDescent="0.3">
      <c r="A23" s="7">
        <v>220</v>
      </c>
      <c r="B23" s="2">
        <v>35462907517</v>
      </c>
      <c r="C23" s="3">
        <f>SUM($B$3:B23)</f>
        <v>250834629981</v>
      </c>
      <c r="D23" s="6">
        <f t="shared" si="2"/>
        <v>96280926636</v>
      </c>
      <c r="E23" s="4">
        <v>2453152500</v>
      </c>
      <c r="F23" s="4">
        <v>4663760580</v>
      </c>
      <c r="G23" s="4">
        <v>817717500</v>
      </c>
      <c r="H23" s="4">
        <f>SUM(H22,G23)</f>
        <v>1554586860</v>
      </c>
      <c r="I23" s="4">
        <f>1608830495</f>
        <v>1608830495</v>
      </c>
      <c r="J23" s="4">
        <f>I23*3/2</f>
        <v>2413245742.5</v>
      </c>
      <c r="K23" s="5">
        <v>23211000</v>
      </c>
    </row>
    <row r="24" spans="1:11" hidden="1" x14ac:dyDescent="0.3">
      <c r="A24" s="7">
        <v>221</v>
      </c>
      <c r="B24" s="2">
        <v>37945311043</v>
      </c>
      <c r="C24" s="3">
        <f>SUM($B$3:B24)</f>
        <v>288779941024</v>
      </c>
      <c r="D24" s="6">
        <f t="shared" si="2"/>
        <v>104839076771</v>
      </c>
      <c r="E24" s="4">
        <v>2453152500</v>
      </c>
      <c r="F24" s="4">
        <v>4663760580</v>
      </c>
      <c r="G24" s="4">
        <v>817717500</v>
      </c>
      <c r="H24" s="4">
        <v>1554586860</v>
      </c>
      <c r="I24" s="4">
        <f t="shared" ref="I24:I27" si="5">1608830495</f>
        <v>1608830495</v>
      </c>
      <c r="J24" s="4">
        <f t="shared" ref="J24:J27" si="6">I24*3/2</f>
        <v>2413245742.5</v>
      </c>
      <c r="K24" s="5">
        <v>23724000</v>
      </c>
    </row>
    <row r="25" spans="1:11" hidden="1" x14ac:dyDescent="0.3">
      <c r="A25" s="7">
        <v>222</v>
      </c>
      <c r="B25" s="2">
        <v>40601482816</v>
      </c>
      <c r="C25" s="3">
        <f>SUM($B$3:B25)</f>
        <v>329381423840</v>
      </c>
      <c r="D25" s="6">
        <f t="shared" si="2"/>
        <v>117009012158</v>
      </c>
      <c r="E25" s="4">
        <v>2453152500</v>
      </c>
      <c r="F25" s="4">
        <v>4663760580</v>
      </c>
      <c r="G25" s="4">
        <v>817717500</v>
      </c>
      <c r="H25" s="4">
        <v>1554586860</v>
      </c>
      <c r="I25" s="4">
        <f t="shared" si="5"/>
        <v>1608830495</v>
      </c>
      <c r="J25" s="4">
        <f t="shared" si="6"/>
        <v>2413245742.5</v>
      </c>
      <c r="K25" s="5">
        <v>24190000</v>
      </c>
    </row>
    <row r="26" spans="1:11" x14ac:dyDescent="0.3">
      <c r="A26" s="7">
        <v>223</v>
      </c>
      <c r="B26" s="2">
        <v>43443586613</v>
      </c>
      <c r="C26" s="3">
        <f>SUM($B$3:B26)</f>
        <v>372825010453</v>
      </c>
      <c r="D26" s="6">
        <f t="shared" si="2"/>
        <v>139724513249</v>
      </c>
      <c r="E26" s="4">
        <v>2453152500</v>
      </c>
      <c r="F26" s="4">
        <v>4663760580</v>
      </c>
      <c r="G26" s="4">
        <v>817717500</v>
      </c>
      <c r="H26" s="4">
        <v>1554586860</v>
      </c>
      <c r="I26" s="4">
        <f t="shared" si="5"/>
        <v>1608830495</v>
      </c>
      <c r="J26" s="4">
        <f t="shared" si="6"/>
        <v>2413245742.5</v>
      </c>
      <c r="K26" s="5">
        <v>24708000</v>
      </c>
    </row>
    <row r="27" spans="1:11" hidden="1" x14ac:dyDescent="0.3">
      <c r="A27" s="7">
        <v>224</v>
      </c>
      <c r="B27" s="2">
        <v>46484637675</v>
      </c>
      <c r="C27" s="3">
        <f>SUM($B$3:B27)</f>
        <v>419309648128</v>
      </c>
      <c r="D27" s="6">
        <f t="shared" si="2"/>
        <v>151323714446</v>
      </c>
      <c r="E27" s="4">
        <v>2453152500</v>
      </c>
      <c r="F27" s="4">
        <v>4663760580</v>
      </c>
      <c r="G27" s="4">
        <v>817717500</v>
      </c>
      <c r="H27" s="4">
        <v>1554586860</v>
      </c>
      <c r="I27" s="4">
        <f t="shared" si="5"/>
        <v>1608830495</v>
      </c>
      <c r="J27" s="4">
        <f t="shared" si="6"/>
        <v>2413245742.5</v>
      </c>
      <c r="K27" s="5">
        <v>25178000</v>
      </c>
    </row>
    <row r="28" spans="1:11" hidden="1" x14ac:dyDescent="0.3">
      <c r="A28" s="7">
        <v>225</v>
      </c>
      <c r="B28" s="2">
        <v>64148799991</v>
      </c>
      <c r="C28" s="3">
        <f>SUM($B$3:B28)</f>
        <v>483458448119</v>
      </c>
      <c r="D28" s="6">
        <f t="shared" si="2"/>
        <v>181157812149</v>
      </c>
      <c r="E28" s="4">
        <v>2542452030</v>
      </c>
      <c r="F28" s="4">
        <v>7206212610</v>
      </c>
      <c r="G28" s="4">
        <v>847484010</v>
      </c>
      <c r="H28" s="4">
        <f>SUM(H27,G28)</f>
        <v>2402070870</v>
      </c>
      <c r="I28" s="4">
        <f>2353786685</f>
        <v>2353786685</v>
      </c>
      <c r="J28" s="4">
        <f>I28*3/2</f>
        <v>3530680027.5</v>
      </c>
      <c r="K28" s="5">
        <v>25704000</v>
      </c>
    </row>
    <row r="29" spans="1:11" x14ac:dyDescent="0.3">
      <c r="A29" s="7">
        <v>226</v>
      </c>
      <c r="B29" s="2">
        <v>67356239990</v>
      </c>
      <c r="C29" s="3">
        <f>SUM($B$3:B29)</f>
        <v>550814688109</v>
      </c>
      <c r="D29" s="6">
        <f t="shared" si="2"/>
        <v>207080753239</v>
      </c>
      <c r="E29" s="4">
        <v>2542452030</v>
      </c>
      <c r="F29" s="4">
        <v>7206212610</v>
      </c>
      <c r="G29" s="4">
        <v>847484010</v>
      </c>
      <c r="H29" s="4">
        <v>2402070870</v>
      </c>
      <c r="I29" s="4">
        <f t="shared" ref="I29:I32" si="7">2353786685</f>
        <v>2353786685</v>
      </c>
      <c r="J29" s="4">
        <f t="shared" ref="J29:J32" si="8">I29*3/2</f>
        <v>3530680027.5</v>
      </c>
      <c r="K29" s="5">
        <v>26239000</v>
      </c>
    </row>
    <row r="30" spans="1:11" hidden="1" x14ac:dyDescent="0.3">
      <c r="A30" s="7">
        <v>227</v>
      </c>
      <c r="B30" s="2">
        <v>70724051989</v>
      </c>
      <c r="C30" s="3">
        <f>SUM($B$3:B30)</f>
        <v>621538740098</v>
      </c>
      <c r="D30" s="6">
        <f t="shared" si="2"/>
        <v>222047766435</v>
      </c>
      <c r="E30" s="4">
        <v>2542452030</v>
      </c>
      <c r="F30" s="4">
        <v>7206212610</v>
      </c>
      <c r="G30" s="4">
        <v>847484010</v>
      </c>
      <c r="H30" s="4">
        <v>2402070870</v>
      </c>
      <c r="I30" s="4">
        <f t="shared" si="7"/>
        <v>2353786685</v>
      </c>
      <c r="J30" s="4">
        <f t="shared" si="8"/>
        <v>3530680027.5</v>
      </c>
      <c r="K30" s="5">
        <v>26723000</v>
      </c>
    </row>
    <row r="31" spans="1:11" hidden="1" x14ac:dyDescent="0.3">
      <c r="A31" s="7">
        <v>228</v>
      </c>
      <c r="B31" s="2">
        <v>74260254588</v>
      </c>
      <c r="C31" s="3">
        <f>SUM($B$3:B31)</f>
        <v>695798994686</v>
      </c>
      <c r="D31" s="6">
        <f t="shared" si="2"/>
        <v>255418066737</v>
      </c>
      <c r="E31" s="4">
        <v>2542452030</v>
      </c>
      <c r="F31" s="4">
        <v>7206212610</v>
      </c>
      <c r="G31" s="4">
        <v>847484010</v>
      </c>
      <c r="H31" s="4">
        <v>2402070870</v>
      </c>
      <c r="I31" s="4">
        <f t="shared" si="7"/>
        <v>2353786685</v>
      </c>
      <c r="J31" s="4">
        <f t="shared" si="8"/>
        <v>3530680027.5</v>
      </c>
      <c r="K31" s="5">
        <v>27258000</v>
      </c>
    </row>
    <row r="32" spans="1:11" x14ac:dyDescent="0.3">
      <c r="A32" s="7">
        <v>229</v>
      </c>
      <c r="B32" s="2">
        <v>77973267317</v>
      </c>
      <c r="C32" s="3">
        <f>SUM($B$3:B32)</f>
        <v>773772262003</v>
      </c>
      <c r="D32" s="6">
        <f t="shared" si="2"/>
        <v>285054020556</v>
      </c>
      <c r="E32" s="4">
        <v>2542452030</v>
      </c>
      <c r="F32" s="4">
        <v>7206212610</v>
      </c>
      <c r="G32" s="4">
        <v>847484010</v>
      </c>
      <c r="H32" s="4">
        <v>2402070870</v>
      </c>
      <c r="I32" s="4">
        <f t="shared" si="7"/>
        <v>2353786685</v>
      </c>
      <c r="J32" s="4">
        <f t="shared" si="8"/>
        <v>3530680027.5</v>
      </c>
      <c r="K32" s="5">
        <v>27808000</v>
      </c>
    </row>
    <row r="33" spans="1:11" hidden="1" x14ac:dyDescent="0.3">
      <c r="A33" s="7">
        <v>230</v>
      </c>
      <c r="B33" s="2">
        <v>124757227707</v>
      </c>
      <c r="C33" s="3">
        <f>SUM($B$3:B33)</f>
        <v>898529489710</v>
      </c>
      <c r="D33" s="6">
        <f t="shared" si="2"/>
        <v>346804994142</v>
      </c>
      <c r="E33" s="4">
        <v>3383281665</v>
      </c>
      <c r="F33" s="4">
        <f>SUM(F32,E33)</f>
        <v>10589494275</v>
      </c>
      <c r="G33" s="4">
        <v>1127760555</v>
      </c>
      <c r="H33" s="4">
        <f>SUM(H32,G33)</f>
        <v>3529831425</v>
      </c>
      <c r="I33" s="4">
        <f>2724323200</f>
        <v>2724323200</v>
      </c>
      <c r="J33" s="4">
        <f>I33*3/2</f>
        <v>4086484800</v>
      </c>
      <c r="K33" s="5">
        <v>29507000</v>
      </c>
    </row>
    <row r="34" spans="1:11" hidden="1" x14ac:dyDescent="0.3">
      <c r="A34" s="7">
        <v>231</v>
      </c>
      <c r="B34" s="2">
        <v>128499944538</v>
      </c>
      <c r="C34" s="3">
        <f>SUM($B$3:B34)</f>
        <v>1027029434248</v>
      </c>
      <c r="D34" s="6">
        <f t="shared" si="2"/>
        <v>383918011275</v>
      </c>
      <c r="E34" s="4">
        <v>3383281665</v>
      </c>
      <c r="F34" s="4">
        <v>10589494275</v>
      </c>
      <c r="G34" s="4">
        <v>1127760555</v>
      </c>
      <c r="H34" s="4">
        <v>3529831425</v>
      </c>
      <c r="I34" s="4">
        <f t="shared" ref="I34:I37" si="9">2724323200</f>
        <v>2724323200</v>
      </c>
      <c r="J34" s="4">
        <f t="shared" ref="J34:J37" si="10">I34*3/2</f>
        <v>4086484800</v>
      </c>
      <c r="K34" s="5">
        <v>30020000</v>
      </c>
    </row>
    <row r="35" spans="1:11" x14ac:dyDescent="0.3">
      <c r="A35" s="7">
        <v>232</v>
      </c>
      <c r="B35" s="2">
        <v>132354942874</v>
      </c>
      <c r="C35" s="3">
        <f>SUM($B$3:B35)</f>
        <v>1159384377122</v>
      </c>
      <c r="D35" s="6">
        <f t="shared" si="2"/>
        <v>417408963430</v>
      </c>
      <c r="E35" s="4">
        <v>3383281665</v>
      </c>
      <c r="F35" s="4">
        <v>10589494275</v>
      </c>
      <c r="G35" s="4">
        <v>1127760555</v>
      </c>
      <c r="H35" s="4">
        <v>3529831425</v>
      </c>
      <c r="I35" s="4">
        <f t="shared" si="9"/>
        <v>2724323200</v>
      </c>
      <c r="J35" s="4">
        <f t="shared" si="10"/>
        <v>4086484800</v>
      </c>
      <c r="K35" s="5">
        <v>30660000</v>
      </c>
    </row>
    <row r="36" spans="1:11" hidden="1" x14ac:dyDescent="0.3">
      <c r="A36" s="7">
        <v>233</v>
      </c>
      <c r="B36" s="2">
        <v>136325591160</v>
      </c>
      <c r="C36" s="3">
        <f>SUM($B$3:B36)</f>
        <v>1295709968282</v>
      </c>
      <c r="D36" s="6">
        <f t="shared" si="2"/>
        <v>483130585302</v>
      </c>
      <c r="E36" s="4">
        <v>3383281665</v>
      </c>
      <c r="F36" s="4">
        <v>10589494275</v>
      </c>
      <c r="G36" s="4">
        <v>1127760555</v>
      </c>
      <c r="H36" s="4">
        <v>3529831425</v>
      </c>
      <c r="I36" s="4">
        <f t="shared" si="9"/>
        <v>2724323200</v>
      </c>
      <c r="J36" s="4">
        <f t="shared" si="10"/>
        <v>4086484800</v>
      </c>
      <c r="K36" s="5">
        <v>31184000</v>
      </c>
    </row>
    <row r="37" spans="1:11" hidden="1" x14ac:dyDescent="0.3">
      <c r="A37" s="7">
        <v>234</v>
      </c>
      <c r="B37" s="2">
        <v>140415358894</v>
      </c>
      <c r="C37" s="3">
        <f>SUM($B$3:B37)</f>
        <v>1436125327176</v>
      </c>
      <c r="D37" s="6">
        <f t="shared" si="2"/>
        <v>524333370169</v>
      </c>
      <c r="E37" s="4">
        <v>3383281665</v>
      </c>
      <c r="F37" s="4">
        <v>10589494275</v>
      </c>
      <c r="G37" s="4">
        <v>1127760555</v>
      </c>
      <c r="H37" s="4">
        <v>3529831425</v>
      </c>
      <c r="I37" s="4">
        <f t="shared" si="9"/>
        <v>2724323200</v>
      </c>
      <c r="J37" s="4">
        <f t="shared" si="10"/>
        <v>4086484800</v>
      </c>
      <c r="K37" s="5">
        <v>31778000</v>
      </c>
    </row>
    <row r="38" spans="1:11" x14ac:dyDescent="0.3">
      <c r="A38" s="7">
        <v>235</v>
      </c>
      <c r="B38" s="2">
        <v>193773195273</v>
      </c>
      <c r="C38" s="3">
        <f>SUM($B$3:B38)</f>
        <v>1629898522449</v>
      </c>
      <c r="D38" s="6">
        <f t="shared" si="2"/>
        <v>611182158703</v>
      </c>
      <c r="E38" s="4">
        <v>3485264580</v>
      </c>
      <c r="F38" s="4">
        <f>SUM(F37,E38)</f>
        <v>14074758855</v>
      </c>
      <c r="G38" s="4">
        <v>1161754860</v>
      </c>
      <c r="H38" s="4">
        <f>SUM(H37,G38)</f>
        <v>4691586285</v>
      </c>
      <c r="I38" s="4">
        <f>3145303350</f>
        <v>3145303350</v>
      </c>
      <c r="J38" s="4">
        <f>I38*3/2</f>
        <v>4717955025</v>
      </c>
      <c r="K38" s="5">
        <v>32381000</v>
      </c>
    </row>
    <row r="39" spans="1:11" hidden="1" x14ac:dyDescent="0.3">
      <c r="A39" s="7">
        <v>236</v>
      </c>
      <c r="B39" s="2">
        <v>199586391131</v>
      </c>
      <c r="C39" s="3">
        <f>SUM($B$3:B39)</f>
        <v>1829484913580</v>
      </c>
      <c r="D39" s="6">
        <f t="shared" si="2"/>
        <v>682716976433</v>
      </c>
      <c r="E39" s="4">
        <v>3485264580</v>
      </c>
      <c r="F39" s="4">
        <v>14074758855</v>
      </c>
      <c r="G39" s="4">
        <v>1161754860</v>
      </c>
      <c r="H39" s="4">
        <v>4691586285</v>
      </c>
      <c r="I39" s="4">
        <f t="shared" ref="I39:I41" si="11">3145303350</f>
        <v>3145303350</v>
      </c>
      <c r="J39" s="4">
        <f t="shared" ref="J39:J42" si="12">I39*3/2</f>
        <v>4717955025</v>
      </c>
      <c r="K39" s="5">
        <v>32960000</v>
      </c>
    </row>
    <row r="40" spans="1:11" hidden="1" x14ac:dyDescent="0.3">
      <c r="A40" s="7">
        <v>237</v>
      </c>
      <c r="B40" s="2">
        <v>205573982864</v>
      </c>
      <c r="C40" s="3">
        <f>SUM($B$3:B40)</f>
        <v>2035058896444</v>
      </c>
      <c r="D40" s="6">
        <f t="shared" si="2"/>
        <v>729907353033</v>
      </c>
      <c r="E40" s="4">
        <v>3485264580</v>
      </c>
      <c r="F40" s="4">
        <v>14074758855</v>
      </c>
      <c r="G40" s="4">
        <v>1161754860</v>
      </c>
      <c r="H40" s="4">
        <v>4691586285</v>
      </c>
      <c r="I40" s="4">
        <f t="shared" si="11"/>
        <v>3145303350</v>
      </c>
      <c r="J40" s="4">
        <f t="shared" si="12"/>
        <v>4717955025</v>
      </c>
      <c r="K40" s="5">
        <v>33499000</v>
      </c>
    </row>
    <row r="41" spans="1:11" x14ac:dyDescent="0.3">
      <c r="A41" s="7">
        <v>238</v>
      </c>
      <c r="B41" s="2">
        <v>211741202349</v>
      </c>
      <c r="C41" s="3">
        <f>SUM($B$3:B41)</f>
        <v>2246800098793</v>
      </c>
      <c r="D41" s="6">
        <f t="shared" si="2"/>
        <v>822923361052</v>
      </c>
      <c r="E41" s="4">
        <v>3485264580</v>
      </c>
      <c r="F41" s="4">
        <v>14074758855</v>
      </c>
      <c r="G41" s="4">
        <v>1161754860</v>
      </c>
      <c r="H41" s="4">
        <v>4691586285</v>
      </c>
      <c r="I41" s="4">
        <f t="shared" si="11"/>
        <v>3145303350</v>
      </c>
      <c r="J41" s="4">
        <f t="shared" si="12"/>
        <v>4717955025</v>
      </c>
      <c r="K41" s="5">
        <v>34111000</v>
      </c>
    </row>
    <row r="42" spans="1:11" hidden="1" x14ac:dyDescent="0.3">
      <c r="A42" s="7">
        <v>239</v>
      </c>
      <c r="B42" s="2">
        <v>218093438419</v>
      </c>
      <c r="C42" s="3">
        <f>SUM($B$3:B42)</f>
        <v>2464893537212</v>
      </c>
      <c r="D42" s="6">
        <f t="shared" si="2"/>
        <v>900810414852</v>
      </c>
      <c r="E42" s="4">
        <v>3485264580</v>
      </c>
      <c r="F42" s="4">
        <v>14074758855</v>
      </c>
      <c r="G42" s="4">
        <v>1161754860</v>
      </c>
      <c r="H42" s="4">
        <v>4691586285</v>
      </c>
      <c r="I42" s="4">
        <f>3145303350</f>
        <v>3145303350</v>
      </c>
      <c r="J42" s="4">
        <f t="shared" si="12"/>
        <v>4717955025</v>
      </c>
      <c r="K42" s="5">
        <v>34706000</v>
      </c>
    </row>
    <row r="43" spans="1:11" hidden="1" x14ac:dyDescent="0.3">
      <c r="A43" s="7">
        <v>240</v>
      </c>
      <c r="B43" s="2">
        <v>348949501470</v>
      </c>
      <c r="C43" s="3">
        <f>SUM($B$3:B43)</f>
        <v>2813843038682</v>
      </c>
      <c r="D43" s="6">
        <f t="shared" si="2"/>
        <v>1078856854503</v>
      </c>
      <c r="E43" s="4">
        <v>3485264580</v>
      </c>
      <c r="F43" s="4">
        <v>14074758855</v>
      </c>
      <c r="G43" s="4">
        <v>1161754860</v>
      </c>
      <c r="H43" s="4">
        <v>4691586285</v>
      </c>
      <c r="I43" s="4">
        <f>3630339550</f>
        <v>3630339550</v>
      </c>
      <c r="J43" s="4">
        <f>I43*3/2</f>
        <v>5445509325</v>
      </c>
      <c r="K43" s="5">
        <v>35330000</v>
      </c>
    </row>
    <row r="44" spans="1:11" x14ac:dyDescent="0.3">
      <c r="A44" s="7">
        <v>241</v>
      </c>
      <c r="B44" s="2">
        <v>359417986514</v>
      </c>
      <c r="C44" s="3">
        <f>SUM($B$3:B44)</f>
        <v>3173261025196</v>
      </c>
      <c r="D44" s="6">
        <f t="shared" si="2"/>
        <v>1182341347566</v>
      </c>
      <c r="E44" s="4">
        <v>3485264580</v>
      </c>
      <c r="F44" s="4">
        <v>14074758855</v>
      </c>
      <c r="G44" s="4">
        <v>1161754860</v>
      </c>
      <c r="H44" s="4">
        <v>4691586285</v>
      </c>
      <c r="I44" s="4">
        <f t="shared" ref="I44:I47" si="13">3630339550</f>
        <v>3630339550</v>
      </c>
      <c r="J44" s="4">
        <f t="shared" ref="J44:J47" si="14">I44*3/2</f>
        <v>5445509325</v>
      </c>
      <c r="K44" s="5">
        <v>36429000</v>
      </c>
    </row>
    <row r="45" spans="1:11" hidden="1" x14ac:dyDescent="0.3">
      <c r="A45" s="7">
        <v>242</v>
      </c>
      <c r="B45" s="2">
        <v>370200526109</v>
      </c>
      <c r="C45" s="3">
        <f>SUM($B$3:B45)</f>
        <v>3543461551305</v>
      </c>
      <c r="D45" s="6">
        <f t="shared" si="2"/>
        <v>1271010940961</v>
      </c>
      <c r="E45" s="4">
        <v>3485264580</v>
      </c>
      <c r="F45" s="4">
        <v>14074758855</v>
      </c>
      <c r="G45" s="4">
        <v>1161754860</v>
      </c>
      <c r="H45" s="4">
        <v>4691586285</v>
      </c>
      <c r="I45" s="4">
        <f t="shared" si="13"/>
        <v>3630339550</v>
      </c>
      <c r="J45" s="4">
        <f t="shared" si="14"/>
        <v>5445509325</v>
      </c>
      <c r="K45" s="5">
        <v>37077000</v>
      </c>
    </row>
    <row r="46" spans="1:11" hidden="1" x14ac:dyDescent="0.3">
      <c r="A46" s="7">
        <v>243</v>
      </c>
      <c r="B46" s="2">
        <v>381306541892</v>
      </c>
      <c r="C46" s="3">
        <f>SUM($B$3:B46)</f>
        <v>3924768093197</v>
      </c>
      <c r="D46" s="6">
        <f t="shared" si="2"/>
        <v>1460163396395</v>
      </c>
      <c r="E46" s="4">
        <v>3485264580</v>
      </c>
      <c r="F46" s="4">
        <v>14074758855</v>
      </c>
      <c r="G46" s="4">
        <v>1161754860</v>
      </c>
      <c r="H46" s="4">
        <v>4691586285</v>
      </c>
      <c r="I46" s="4">
        <f t="shared" si="13"/>
        <v>3630339550</v>
      </c>
      <c r="J46" s="4">
        <f t="shared" si="14"/>
        <v>5445509325</v>
      </c>
      <c r="K46" s="5">
        <v>37190000</v>
      </c>
    </row>
    <row r="47" spans="1:11" x14ac:dyDescent="0.3">
      <c r="A47" s="7">
        <v>244</v>
      </c>
      <c r="B47" s="2">
        <v>392745738148</v>
      </c>
      <c r="C47" s="3">
        <f>SUM($B$3:B47)</f>
        <v>4317513831345</v>
      </c>
      <c r="D47" s="6">
        <f t="shared" si="2"/>
        <v>1575087085714</v>
      </c>
      <c r="E47" s="4">
        <v>3485264580</v>
      </c>
      <c r="F47" s="4">
        <v>14074758855</v>
      </c>
      <c r="G47" s="4">
        <v>1161754860</v>
      </c>
      <c r="H47" s="4">
        <v>4691586285</v>
      </c>
      <c r="I47" s="4">
        <f t="shared" si="13"/>
        <v>3630339550</v>
      </c>
      <c r="J47" s="4">
        <f t="shared" si="14"/>
        <v>5445509325</v>
      </c>
      <c r="K47" s="5">
        <v>38263000</v>
      </c>
    </row>
    <row r="48" spans="1:11" hidden="1" x14ac:dyDescent="0.3">
      <c r="A48" s="7">
        <v>245</v>
      </c>
      <c r="B48" s="2">
        <v>541989118644</v>
      </c>
      <c r="C48" s="3">
        <f>SUM($B$3:B48)</f>
        <v>4859502949989</v>
      </c>
      <c r="D48" s="6">
        <f t="shared" si="2"/>
        <v>1813000059605</v>
      </c>
      <c r="E48" s="4">
        <v>5598365850</v>
      </c>
      <c r="F48" s="4">
        <f>SUM(F47,E48)</f>
        <v>19673124705</v>
      </c>
      <c r="G48" s="4">
        <v>1161754860</v>
      </c>
      <c r="H48" s="4">
        <v>4691586285</v>
      </c>
      <c r="I48" s="4">
        <f>4686646600</f>
        <v>4686646600</v>
      </c>
      <c r="J48" s="4">
        <f>I48*3/2</f>
        <v>7029969900</v>
      </c>
      <c r="K48" s="5">
        <v>38923000</v>
      </c>
    </row>
    <row r="49" spans="1:11" hidden="1" x14ac:dyDescent="0.3">
      <c r="A49" s="7">
        <v>246</v>
      </c>
      <c r="B49" s="2">
        <v>558248792203</v>
      </c>
      <c r="C49" s="3">
        <f>SUM($B$3:B49)</f>
        <v>5417751742192</v>
      </c>
      <c r="D49" s="6">
        <f t="shared" si="2"/>
        <v>2018412188598</v>
      </c>
      <c r="E49" s="4">
        <v>5598365850</v>
      </c>
      <c r="F49" s="4">
        <v>19673124705</v>
      </c>
      <c r="G49" s="4">
        <v>1161754860</v>
      </c>
      <c r="H49" s="4">
        <v>4691586285</v>
      </c>
      <c r="I49" s="4">
        <f t="shared" ref="I49:I53" si="15">4686646600</f>
        <v>4686646600</v>
      </c>
      <c r="J49" s="4">
        <f t="shared" ref="J49:J53" si="16">I49*3/2</f>
        <v>7029969900</v>
      </c>
      <c r="K49" s="5">
        <v>39574000</v>
      </c>
    </row>
    <row r="50" spans="1:11" x14ac:dyDescent="0.3">
      <c r="A50" s="7">
        <v>247</v>
      </c>
      <c r="B50" s="2">
        <v>574996255969</v>
      </c>
      <c r="C50" s="3">
        <f>SUM($B$3:B50)</f>
        <v>5992747998161</v>
      </c>
      <c r="D50" s="6">
        <f t="shared" si="2"/>
        <v>2150083341683</v>
      </c>
      <c r="E50" s="4">
        <v>5598365850</v>
      </c>
      <c r="F50" s="4">
        <v>19673124705</v>
      </c>
      <c r="G50" s="4">
        <v>1161754860</v>
      </c>
      <c r="H50" s="4">
        <v>4691586285</v>
      </c>
      <c r="I50" s="4">
        <f t="shared" si="15"/>
        <v>4686646600</v>
      </c>
      <c r="J50" s="4">
        <f t="shared" si="16"/>
        <v>7029969900</v>
      </c>
      <c r="K50" s="5">
        <v>40229000</v>
      </c>
    </row>
    <row r="51" spans="1:11" hidden="1" x14ac:dyDescent="0.3">
      <c r="A51" s="7">
        <v>248</v>
      </c>
      <c r="B51" s="2">
        <v>592246143648</v>
      </c>
      <c r="C51" s="3">
        <f>SUM($B$3:B51)</f>
        <v>6584994141809</v>
      </c>
      <c r="D51" s="6">
        <f t="shared" si="2"/>
        <v>2405246203253</v>
      </c>
      <c r="E51" s="4">
        <v>5598365850</v>
      </c>
      <c r="F51" s="4">
        <v>19673124705</v>
      </c>
      <c r="G51" s="4">
        <v>1161754860</v>
      </c>
      <c r="H51" s="4">
        <v>4691586285</v>
      </c>
      <c r="I51" s="4">
        <f t="shared" si="15"/>
        <v>4686646600</v>
      </c>
      <c r="J51" s="4">
        <f t="shared" si="16"/>
        <v>7029969900</v>
      </c>
      <c r="K51" s="5">
        <v>40887000</v>
      </c>
    </row>
    <row r="52" spans="1:11" hidden="1" x14ac:dyDescent="0.3">
      <c r="A52" s="7">
        <v>249</v>
      </c>
      <c r="B52" s="6">
        <v>610013527957</v>
      </c>
      <c r="C52" s="3">
        <f>SUM($B$3:B52)</f>
        <v>7195007669766</v>
      </c>
      <c r="D52" s="6">
        <f t="shared" si="2"/>
        <v>2628425716555</v>
      </c>
      <c r="E52" s="4">
        <v>5598365850</v>
      </c>
      <c r="F52" s="4">
        <v>19673124705</v>
      </c>
      <c r="G52" s="4">
        <v>1161754860</v>
      </c>
      <c r="H52" s="4">
        <v>4691586285</v>
      </c>
      <c r="I52" s="4">
        <f t="shared" si="15"/>
        <v>4686646600</v>
      </c>
      <c r="J52" s="4">
        <f t="shared" si="16"/>
        <v>7029969900</v>
      </c>
      <c r="K52" s="5">
        <v>41549000</v>
      </c>
    </row>
    <row r="53" spans="1:11" x14ac:dyDescent="0.3">
      <c r="A53" s="7">
        <v>250</v>
      </c>
      <c r="B53" s="2">
        <v>976021644731</v>
      </c>
      <c r="C53" s="3">
        <f>SUM($B$3:B53)</f>
        <v>8171029314497</v>
      </c>
      <c r="D53" s="6">
        <f t="shared" si="2"/>
        <v>3126104986414</v>
      </c>
      <c r="E53" s="4">
        <v>6038460000</v>
      </c>
      <c r="F53" s="4">
        <v>19673124705</v>
      </c>
      <c r="G53" s="4">
        <v>1161754860</v>
      </c>
      <c r="H53" s="4">
        <v>4691586285</v>
      </c>
      <c r="I53" s="4">
        <f t="shared" si="15"/>
        <v>4686646600</v>
      </c>
      <c r="J53" s="4">
        <f t="shared" si="16"/>
        <v>7029969900</v>
      </c>
      <c r="K53" s="5">
        <v>43861000</v>
      </c>
    </row>
  </sheetData>
  <phoneticPr fontId="2" type="noConversion"/>
  <conditionalFormatting sqref="K3:K53">
    <cfRule type="colorScale" priority="6">
      <colorScale>
        <cfvo type="min"/>
        <cfvo type="max"/>
        <color rgb="FFFCFCFF"/>
        <color rgb="FF63BE7B"/>
      </colorScale>
    </cfRule>
  </conditionalFormatting>
  <conditionalFormatting sqref="I3:J53">
    <cfRule type="colorScale" priority="5">
      <colorScale>
        <cfvo type="min"/>
        <cfvo type="max"/>
        <color rgb="FFFCFCFF"/>
        <color rgb="FFF8696B"/>
      </colorScale>
    </cfRule>
  </conditionalFormatting>
  <conditionalFormatting sqref="G3:H53">
    <cfRule type="colorScale" priority="1">
      <colorScale>
        <cfvo type="min"/>
        <cfvo type="max"/>
        <color theme="0"/>
        <color rgb="FFC687F5"/>
      </colorScale>
    </cfRule>
    <cfRule type="colorScale" priority="3">
      <colorScale>
        <cfvo type="min"/>
        <cfvo type="max"/>
        <color theme="0"/>
        <color rgb="FF6600FF"/>
      </colorScale>
    </cfRule>
    <cfRule type="colorScale" priority="4">
      <colorScale>
        <cfvo type="min"/>
        <cfvo type="max"/>
        <color theme="0"/>
        <color rgb="FF7030A0"/>
      </colorScale>
    </cfRule>
  </conditionalFormatting>
  <conditionalFormatting sqref="E3:F53">
    <cfRule type="colorScale" priority="2">
      <colorScale>
        <cfvo type="min"/>
        <cfvo type="max"/>
        <color theme="0"/>
        <color rgb="FF00B0F0"/>
      </colorScale>
    </cfRule>
  </conditionalFormatting>
  <pageMargins left="0.7" right="0.7" top="0.75" bottom="0.75" header="0.3" footer="0.3"/>
  <pageSetup paperSize="9" orientation="portrait" r:id="rId1"/>
  <ignoredErrors>
    <ignoredError sqref="C4:C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F0FD-9D2E-447F-B6BD-3C07AFFA608B}">
  <sheetPr>
    <tabColor rgb="FF0070C0"/>
  </sheetPr>
  <dimension ref="A1:AG74"/>
  <sheetViews>
    <sheetView tabSelected="1" zoomScale="85" zoomScaleNormal="85" workbookViewId="0">
      <selection activeCell="AH8" sqref="AH8"/>
    </sheetView>
  </sheetViews>
  <sheetFormatPr defaultColWidth="15.625" defaultRowHeight="30" customHeight="1" x14ac:dyDescent="0.3"/>
  <cols>
    <col min="1" max="6" width="22.625" customWidth="1"/>
    <col min="7" max="25" width="22.625" hidden="1" customWidth="1"/>
    <col min="26" max="32" width="20.625" hidden="1" customWidth="1"/>
    <col min="33" max="33" width="20.625" customWidth="1"/>
  </cols>
  <sheetData>
    <row r="1" spans="1:33" ht="30" customHeight="1" x14ac:dyDescent="0.3">
      <c r="A1" s="20" t="s">
        <v>40</v>
      </c>
      <c r="B1" s="19" t="s">
        <v>41</v>
      </c>
      <c r="C1" s="19" t="s">
        <v>42</v>
      </c>
      <c r="D1" s="19" t="s">
        <v>43</v>
      </c>
      <c r="E1" s="18"/>
      <c r="F1" s="18"/>
      <c r="G1">
        <f>IF($C$2="O",300,0)</f>
        <v>300</v>
      </c>
    </row>
    <row r="2" spans="1:33" ht="30" customHeight="1" x14ac:dyDescent="0.3">
      <c r="A2" s="21"/>
      <c r="B2" s="19" t="s">
        <v>44</v>
      </c>
      <c r="C2" s="19" t="s">
        <v>44</v>
      </c>
      <c r="D2" s="19">
        <v>2</v>
      </c>
      <c r="G2">
        <f>IF($C$2="O",500,0)</f>
        <v>500</v>
      </c>
      <c r="H2">
        <f>IF($B$2="O",500,0)</f>
        <v>500</v>
      </c>
    </row>
    <row r="3" spans="1:33" ht="30" customHeight="1" x14ac:dyDescent="0.3">
      <c r="A3" s="12" t="s">
        <v>8</v>
      </c>
      <c r="B3" s="11" t="s">
        <v>12</v>
      </c>
      <c r="C3" s="11" t="s">
        <v>21</v>
      </c>
      <c r="D3" s="11" t="s">
        <v>13</v>
      </c>
      <c r="E3" s="11" t="s">
        <v>14</v>
      </c>
      <c r="F3" s="11" t="s">
        <v>45</v>
      </c>
      <c r="G3" t="s">
        <v>11</v>
      </c>
      <c r="H3" t="s">
        <v>24</v>
      </c>
      <c r="I3" t="s">
        <v>15</v>
      </c>
      <c r="J3" t="s">
        <v>17</v>
      </c>
      <c r="K3" t="s">
        <v>16</v>
      </c>
      <c r="L3" t="s">
        <v>18</v>
      </c>
      <c r="M3" t="s">
        <v>19</v>
      </c>
      <c r="N3" t="s">
        <v>32</v>
      </c>
      <c r="O3" t="s">
        <v>25</v>
      </c>
      <c r="P3" t="s">
        <v>23</v>
      </c>
      <c r="Q3" t="s">
        <v>29</v>
      </c>
      <c r="R3" t="s">
        <v>37</v>
      </c>
      <c r="S3" t="s">
        <v>38</v>
      </c>
      <c r="T3" t="s">
        <v>27</v>
      </c>
      <c r="U3" t="s">
        <v>22</v>
      </c>
      <c r="V3" t="s">
        <v>26</v>
      </c>
      <c r="W3" t="s">
        <v>33</v>
      </c>
      <c r="X3" t="s">
        <v>28</v>
      </c>
      <c r="Y3" t="s">
        <v>36</v>
      </c>
      <c r="Z3" t="s">
        <v>30</v>
      </c>
      <c r="AA3" t="s">
        <v>31</v>
      </c>
      <c r="AB3" t="s">
        <v>35</v>
      </c>
      <c r="AC3" t="s">
        <v>37</v>
      </c>
      <c r="AD3" t="s">
        <v>39</v>
      </c>
      <c r="AE3" t="s">
        <v>2</v>
      </c>
      <c r="AF3" t="s">
        <v>34</v>
      </c>
      <c r="AG3" s="11" t="s">
        <v>20</v>
      </c>
    </row>
    <row r="4" spans="1:33" ht="30" customHeight="1" x14ac:dyDescent="0.3">
      <c r="A4" s="13">
        <v>44917</v>
      </c>
      <c r="B4" s="16">
        <v>202</v>
      </c>
      <c r="C4" s="17">
        <v>1</v>
      </c>
      <c r="D4" s="15">
        <f t="shared" ref="D4:D12" si="0">IF(M4=TRUE,H4+Y4,L4+W4)</f>
        <v>3886250403.3498974</v>
      </c>
      <c r="E4" s="16">
        <f>IF(M4=TRUE,B4+3,B4)</f>
        <v>205</v>
      </c>
      <c r="F4" s="14">
        <f>AG4/VLOOKUP(계산기!E4,경험치표!$A$5:$K$53,2)</f>
        <v>0.28737534841057161</v>
      </c>
      <c r="G4">
        <f>$G$1</f>
        <v>300</v>
      </c>
      <c r="H4" s="10">
        <f>VLOOKUP(B4,경험치표!$A$2:$K$53,2)-계산기!C4</f>
        <v>2768494002</v>
      </c>
      <c r="I4" s="10">
        <f>VLOOKUP(계산기!$B4,경험치표!$A$2:$K$53,6)</f>
        <v>563178660</v>
      </c>
      <c r="J4" s="10">
        <f>VLOOKUP($B4,경험치표!$A$2:$K$53,11)*G4</f>
        <v>2342400000</v>
      </c>
      <c r="K4" s="10">
        <f>VLOOKUP(계산기!$B4,경험치표!$A$2:$K$53,8)*3</f>
        <v>563178660</v>
      </c>
      <c r="L4" s="1">
        <f t="shared" ref="L4:L12" si="1">SUM(I4:K4)</f>
        <v>3468757320</v>
      </c>
      <c r="M4" t="b">
        <f t="shared" ref="M4:M12" si="2">IF(L4&gt;H4,TRUE,FALSE)</f>
        <v>1</v>
      </c>
      <c r="N4" s="10">
        <f>IF(M4=TRUE,L4-H4,"")</f>
        <v>700263318</v>
      </c>
      <c r="O4" s="10">
        <f>N4/VLOOKUP(계산기!B4,경험치표!$A$2:$K$53,11)</f>
        <v>89.685363473360653</v>
      </c>
      <c r="P4" s="10">
        <f>IF(AND(O4&gt;=0,O4&lt;G4),VLOOKUP(B4+3,경험치표!$A$2:$K$53,11)*O4,G4*VLOOKUP(B4+3,경험치표!$A$2:$K$53,11))</f>
        <v>757841321.3498975</v>
      </c>
      <c r="Q4" s="10">
        <f>IF($M4=TRUE,$B4+3,0)</f>
        <v>205</v>
      </c>
      <c r="R4" s="10" t="b">
        <f t="shared" ref="R4:R12" si="3">IF(OR($Q4=211,$Q4=220,$Q4=226,$Q4=232,$Q4=235,$Q4=247,$Q4=250),TRUE,FALSE)</f>
        <v>0</v>
      </c>
      <c r="S4" s="10" t="b">
        <f t="shared" ref="S4:S12" si="4">IF(OR($Q4=211,$Q4=220,$Q4=226,$Q4=232,$Q4=235,$Q4=244,$Q4=247,$Q4=250),TRUE,FALSE)</f>
        <v>0</v>
      </c>
      <c r="T4" s="10" t="b">
        <f t="shared" ref="T4:T12" si="5">IF(OR($Q4=211,$Q4=220,$Q4=226,$Q4=232,$Q4=235),TRUE,FALSE)</f>
        <v>0</v>
      </c>
      <c r="U4" s="10">
        <f>IF($R4=TRUE,VLOOKUP($Q4,경험치표!$A$2:$K$53,5),)</f>
        <v>0</v>
      </c>
      <c r="V4" s="10">
        <f>IF($T4=TRUE,VLOOKUP($Q4,경험치표!$A$2:$K$53,7),)</f>
        <v>0</v>
      </c>
      <c r="W4" s="10">
        <f>IF($S4=TRUE,VLOOKUP($Q4,경험치표!$A$2:$K$53,9)*2,VLOOKUP($B4,경험치표!$A$2:$K$53,9)*$D$2)</f>
        <v>359915080</v>
      </c>
      <c r="X4" s="10">
        <f t="shared" ref="X4:X12" si="6">IF(WEEKDAY(A4)=1,W4*1.5,W4)</f>
        <v>359915080</v>
      </c>
      <c r="Y4" s="10">
        <f>IF($M4=TRUE,$P4+SUM($U4:$W4),$X4+$C4+$L4)</f>
        <v>1117756401.3498974</v>
      </c>
      <c r="Z4" t="b">
        <f>IF(AND(Q4=0,VLOOKUP(B4,경험치표!$A$2:$K$53,2)/계산기!Y4&lt;1),TRUE,FALSE)</f>
        <v>0</v>
      </c>
      <c r="AA4">
        <f>IF(OR(Z4=TRUE,M4=TRUE),B4+3,B4)</f>
        <v>205</v>
      </c>
      <c r="AB4" s="10">
        <f>IF(Z4=FALSE,Y4,계산기!Y4-VLOOKUP(AA4-3,경험치표!$A$2:$K$53,2))</f>
        <v>1117756401.3498974</v>
      </c>
      <c r="AC4" t="b">
        <f>IF(AND($Z4=TRUE,OR($AA4=211,$AA4=220,$AA4=226,$AA4=232,$AA4=235,$AA4=246)),TRUE,FALSE)</f>
        <v>0</v>
      </c>
      <c r="AD4" t="b">
        <f>IF(AND($Z4=TRUE,OR($AA4=211,$AA4=220,$AA4=226,$AA4=232,$AA4=235)),TRUE,FALSE)</f>
        <v>0</v>
      </c>
      <c r="AE4" s="10">
        <f>IF($AC4=TRUE,VLOOKUP($AA4,경험치표!$A$2:$K$53,5),)</f>
        <v>0</v>
      </c>
      <c r="AF4" s="10">
        <f>IF($AD4=TRUE,VLOOKUP($AA4,경험치표!$A$2:$K$53,7),)</f>
        <v>0</v>
      </c>
      <c r="AG4" s="15">
        <f>AB4+SUM(AE4:AF4)</f>
        <v>1117756401.3498974</v>
      </c>
    </row>
    <row r="5" spans="1:33" ht="30" customHeight="1" x14ac:dyDescent="0.3">
      <c r="A5" s="13">
        <v>44918</v>
      </c>
      <c r="B5" s="16">
        <f t="shared" ref="B5:B12" si="7">E4</f>
        <v>205</v>
      </c>
      <c r="C5" s="15">
        <f>Y4</f>
        <v>1117756401.3498974</v>
      </c>
      <c r="D5" s="15">
        <f t="shared" si="0"/>
        <v>3483549102.2616072</v>
      </c>
      <c r="E5" s="16">
        <f t="shared" ref="E5:E68" si="8">IF(M5=TRUE,B5+3,B5)</f>
        <v>208</v>
      </c>
      <c r="F5" s="14">
        <f>AG5/VLOOKUP(계산기!E5,경험치표!$A$5:$K$53,2)</f>
        <v>0.13025320602134052</v>
      </c>
      <c r="G5">
        <f t="shared" ref="G5:G9" si="9">$G$1</f>
        <v>300</v>
      </c>
      <c r="H5" s="10">
        <f>VLOOKUP(B5,경험치표!$A$2:$K$53,2)-계산기!C5</f>
        <v>2771778339.6501026</v>
      </c>
      <c r="I5" s="10">
        <f>VLOOKUP(계산기!$B5,경험치표!$A$2:$K$53,6)</f>
        <v>563178660</v>
      </c>
      <c r="J5" s="10">
        <f>VLOOKUP($B5,경험치표!$A$2:$K$53,11)*G5</f>
        <v>2535000000</v>
      </c>
      <c r="K5" s="10">
        <f>IF(WEEKDAY(A5)=2,VLOOKUP(계산기!$B5,경험치표!$A$2:$K$53,8)*3,0)</f>
        <v>0</v>
      </c>
      <c r="L5" s="1">
        <f t="shared" si="1"/>
        <v>3098178660</v>
      </c>
      <c r="M5" t="b">
        <f t="shared" si="2"/>
        <v>1</v>
      </c>
      <c r="N5" s="10">
        <f>IF(M5=TRUE,L5-H5,"")</f>
        <v>326400320.34989738</v>
      </c>
      <c r="O5" s="10">
        <f>N5/VLOOKUP(계산기!B5,경험치표!$A$2:$K$53,11)</f>
        <v>38.627256846141705</v>
      </c>
      <c r="P5" s="10">
        <f>IF(AND(O5&gt;=0,O5&lt;G5),VLOOKUP(B5+3,경험치표!$A$2:$K$53,11)*O5,G5*VLOOKUP(B5+3,경험치표!$A$2:$K$53,11))</f>
        <v>351855682.61150479</v>
      </c>
      <c r="Q5" s="10">
        <f t="shared" ref="Q5:Q68" si="10">IF($M5=TRUE,$B5+3,0)</f>
        <v>208</v>
      </c>
      <c r="R5" s="10" t="b">
        <f t="shared" si="3"/>
        <v>0</v>
      </c>
      <c r="S5" s="10" t="b">
        <f t="shared" si="4"/>
        <v>0</v>
      </c>
      <c r="T5" s="10" t="b">
        <f t="shared" si="5"/>
        <v>0</v>
      </c>
      <c r="U5" s="10">
        <f>IF($R5=TRUE,VLOOKUP($Q5,경험치표!$A$2:$K$53,5),)</f>
        <v>0</v>
      </c>
      <c r="V5" s="10">
        <f>IF($T5=TRUE,VLOOKUP($Q5,경험치표!$A$2:$K$53,7),)</f>
        <v>0</v>
      </c>
      <c r="W5" s="10">
        <f>IF($S5=TRUE,VLOOKUP($Q5,경험치표!$A$2:$K$53,9)*2,VLOOKUP($B5,경험치표!$A$2:$K$53,9)*$D$2)</f>
        <v>359915080</v>
      </c>
      <c r="X5" s="10">
        <f t="shared" si="6"/>
        <v>359915080</v>
      </c>
      <c r="Y5" s="10">
        <f t="shared" ref="Y5:Y68" si="11">IF($M5=TRUE,$P5+SUM($U5:$W5),$X5+$C5+$L5)</f>
        <v>711770762.61150479</v>
      </c>
      <c r="Z5" t="b">
        <f>IF(AND(Q5=0,VLOOKUP(B5,경험치표!$A$2:$K$53,2)/계산기!Y5&lt;1),TRUE,FALSE)</f>
        <v>0</v>
      </c>
      <c r="AA5">
        <f t="shared" ref="AA5:AA68" si="12">IF(OR(Z5=TRUE,M5=TRUE),B5+3,B5)</f>
        <v>208</v>
      </c>
      <c r="AB5" s="10">
        <f>IF(Z5=FALSE,Y5,계산기!Y5-VLOOKUP(AA5-3,경험치표!$A$2:$K$53,2))</f>
        <v>711770762.61150479</v>
      </c>
      <c r="AC5" t="b">
        <f t="shared" ref="AC5:AC68" si="13">IF(AND(Z5=TRUE,OR(AA5=211,AA5=220,AA5=226,AA5=232,AA5=235,AA5=246)),TRUE,FALSE)</f>
        <v>0</v>
      </c>
      <c r="AD5" t="b">
        <f t="shared" ref="AD5:AD68" si="14">IF(AND($Z5=TRUE,OR($AA5=211,$AA5=220,$AA5=226,$AA5=232,$AA5=235)),TRUE,FALSE)</f>
        <v>0</v>
      </c>
      <c r="AE5" s="10">
        <f>IF($AC5=TRUE,VLOOKUP($AA5,경험치표!$A$2:$K$53,5),)</f>
        <v>0</v>
      </c>
      <c r="AF5" s="10">
        <f>IF($AD5=TRUE,VLOOKUP($AA5,경험치표!$A$2:$K$53,7),)</f>
        <v>0</v>
      </c>
      <c r="AG5" s="15">
        <f t="shared" ref="AG5:AG68" si="15">AB5+SUM(AE5:AF5)</f>
        <v>711770762.61150479</v>
      </c>
    </row>
    <row r="6" spans="1:33" ht="30" customHeight="1" x14ac:dyDescent="0.3">
      <c r="A6" s="13">
        <v>44919</v>
      </c>
      <c r="B6" s="16">
        <f t="shared" si="7"/>
        <v>208</v>
      </c>
      <c r="C6" s="15">
        <f t="shared" ref="C6:C69" si="16">Y5</f>
        <v>711770762.61150479</v>
      </c>
      <c r="D6" s="15">
        <f t="shared" si="0"/>
        <v>3655793740</v>
      </c>
      <c r="E6" s="16">
        <f t="shared" si="8"/>
        <v>208</v>
      </c>
      <c r="F6" s="14">
        <f>AG6/VLOOKUP(계산기!E6,경험치표!$A$5:$K$53,2)</f>
        <v>0.79925912787268882</v>
      </c>
      <c r="G6">
        <f t="shared" si="9"/>
        <v>300</v>
      </c>
      <c r="H6" s="10">
        <f>VLOOKUP(B6,경험치표!$A$2:$K$53,2)-계산기!C6</f>
        <v>4752745500.3884954</v>
      </c>
      <c r="I6" s="10">
        <f>VLOOKUP(계산기!$B6,경험치표!$A$2:$K$53,6)</f>
        <v>563178660</v>
      </c>
      <c r="J6" s="10">
        <f>VLOOKUP($B6,경험치표!$A$2:$K$53,11)*G6</f>
        <v>2732700000</v>
      </c>
      <c r="K6" s="10">
        <f>IF(WEEKDAY(A6)=2,VLOOKUP(계산기!$B6,경험치표!$A$2:$K$53,8)*3,0)</f>
        <v>0</v>
      </c>
      <c r="L6" s="1">
        <f t="shared" si="1"/>
        <v>3295878660</v>
      </c>
      <c r="M6" t="b">
        <f t="shared" si="2"/>
        <v>0</v>
      </c>
      <c r="N6" s="10">
        <f t="shared" ref="N6:N12" si="17">IF(M6=TRUE,L6-H6,0)</f>
        <v>0</v>
      </c>
      <c r="O6" s="10">
        <f>N6/VLOOKUP(계산기!B6,경험치표!$A$2:$K$53,11)</f>
        <v>0</v>
      </c>
      <c r="P6" s="10">
        <f>IF(AND(O6&gt;=0,O6&lt;G6),VLOOKUP(B6+3,경험치표!$A$2:$K$53,11)*O6,G6*VLOOKUP(B6+3,경험치표!$A$2:$K$53,11))</f>
        <v>0</v>
      </c>
      <c r="Q6" s="10">
        <f t="shared" si="10"/>
        <v>0</v>
      </c>
      <c r="R6" s="10" t="b">
        <f t="shared" si="3"/>
        <v>0</v>
      </c>
      <c r="S6" s="10" t="b">
        <f t="shared" si="4"/>
        <v>0</v>
      </c>
      <c r="T6" s="10" t="b">
        <f t="shared" si="5"/>
        <v>0</v>
      </c>
      <c r="U6" s="10">
        <f>IF($R6=TRUE,VLOOKUP($Q6,경험치표!$A$2:$K$53,5),)</f>
        <v>0</v>
      </c>
      <c r="V6" s="10">
        <f>IF($T6=TRUE,VLOOKUP($Q6,경험치표!$A$2:$K$53,7),)</f>
        <v>0</v>
      </c>
      <c r="W6" s="10">
        <f>IF($S6=TRUE,VLOOKUP($Q6,경험치표!$A$2:$K$53,9)*2,VLOOKUP($B6,경험치표!$A$2:$K$53,9)*$D$2)</f>
        <v>359915080</v>
      </c>
      <c r="X6" s="10">
        <f t="shared" si="6"/>
        <v>359915080</v>
      </c>
      <c r="Y6" s="10">
        <f t="shared" si="11"/>
        <v>4367564502.6115046</v>
      </c>
      <c r="Z6" t="b">
        <f>IF(AND(Q6=0,VLOOKUP(B6,경험치표!$A$2:$K$53,2)/계산기!Y6&lt;1),TRUE,FALSE)</f>
        <v>0</v>
      </c>
      <c r="AA6">
        <f t="shared" si="12"/>
        <v>208</v>
      </c>
      <c r="AB6" s="10">
        <f>IF(Z6=FALSE,Y6,계산기!Y6-VLOOKUP(AA6-3,경험치표!$A$2:$K$53,2))</f>
        <v>4367564502.6115046</v>
      </c>
      <c r="AC6" t="b">
        <f t="shared" si="13"/>
        <v>0</v>
      </c>
      <c r="AD6" t="b">
        <f t="shared" si="14"/>
        <v>0</v>
      </c>
      <c r="AE6" s="10">
        <f>IF($AC6=TRUE,VLOOKUP($AA6,경험치표!$A$2:$K$53,5),)</f>
        <v>0</v>
      </c>
      <c r="AF6" s="10">
        <f>IF($AD6=TRUE,VLOOKUP($AA6,경험치표!$A$2:$K$53,7),)</f>
        <v>0</v>
      </c>
      <c r="AG6" s="15">
        <f t="shared" si="15"/>
        <v>4367564502.6115046</v>
      </c>
    </row>
    <row r="7" spans="1:33" ht="30" customHeight="1" x14ac:dyDescent="0.3">
      <c r="A7" s="13">
        <v>44920</v>
      </c>
      <c r="B7" s="16">
        <f t="shared" si="7"/>
        <v>208</v>
      </c>
      <c r="C7" s="15">
        <f t="shared" si="16"/>
        <v>4367564502.6115046</v>
      </c>
      <c r="D7" s="15">
        <f t="shared" si="0"/>
        <v>9171509268.036808</v>
      </c>
      <c r="E7" s="16">
        <f t="shared" si="8"/>
        <v>211</v>
      </c>
      <c r="F7" s="14">
        <f>AG7/VLOOKUP(계산기!E7,경험치표!$A$5:$K$53,2)</f>
        <v>0.74285837698486967</v>
      </c>
      <c r="G7">
        <f t="shared" si="9"/>
        <v>300</v>
      </c>
      <c r="H7" s="10">
        <f>VLOOKUP(B7,경험치표!$A$2:$K$53,2)-계산기!C7</f>
        <v>1096951760.3884954</v>
      </c>
      <c r="I7" s="10">
        <f>VLOOKUP(계산기!$B7,경험치표!$A$2:$K$53,6)</f>
        <v>563178660</v>
      </c>
      <c r="J7" s="10">
        <f>VLOOKUP($B7,경험치표!$A$2:$K$53,11)*G7</f>
        <v>2732700000</v>
      </c>
      <c r="K7" s="10">
        <f>IF(WEEKDAY(A7)=2,VLOOKUP(계산기!$B7,경험치표!$A$2:$K$53,8)*3,0)</f>
        <v>0</v>
      </c>
      <c r="L7" s="1">
        <f t="shared" si="1"/>
        <v>3295878660</v>
      </c>
      <c r="M7" t="b">
        <f t="shared" si="2"/>
        <v>1</v>
      </c>
      <c r="N7" s="10">
        <f t="shared" si="17"/>
        <v>2198926899.6115046</v>
      </c>
      <c r="O7" s="10">
        <f>N7/VLOOKUP(계산기!B7,경험치표!$A$2:$K$53,11)</f>
        <v>241.40156983329723</v>
      </c>
      <c r="P7" s="10">
        <f>IF(AND(O7&gt;=0,O7&lt;G7),VLOOKUP(B7+3,경험치표!$A$2:$K$53,11)*O7,G7*VLOOKUP(B7+3,경험치표!$A$2:$K$53,11))</f>
        <v>4592906267.6483135</v>
      </c>
      <c r="Q7" s="10">
        <f t="shared" si="10"/>
        <v>211</v>
      </c>
      <c r="R7" s="10" t="b">
        <f t="shared" si="3"/>
        <v>1</v>
      </c>
      <c r="S7" s="10" t="b">
        <f t="shared" si="4"/>
        <v>1</v>
      </c>
      <c r="T7" s="10" t="b">
        <f t="shared" si="5"/>
        <v>1</v>
      </c>
      <c r="U7" s="10">
        <f>IF($R7=TRUE,VLOOKUP($Q7,경험치표!$A$2:$K$53,5),)</f>
        <v>1647429420</v>
      </c>
      <c r="V7" s="10">
        <f>IF($T7=TRUE,VLOOKUP($Q7,경험치표!$A$2:$K$53,7),)</f>
        <v>549143140</v>
      </c>
      <c r="W7" s="10">
        <f>IF($S7=TRUE,VLOOKUP($Q7,경험치표!$A$2:$K$53,9)*2,VLOOKUP($B7,경험치표!$A$2:$K$53,9)*$D$2)</f>
        <v>1285078680</v>
      </c>
      <c r="X7" s="10">
        <f t="shared" si="6"/>
        <v>1927618020</v>
      </c>
      <c r="Y7" s="10">
        <f t="shared" si="11"/>
        <v>8074557507.6483135</v>
      </c>
      <c r="Z7" t="b">
        <f>IF(AND(Q7=0,VLOOKUP(B7,경험치표!$A$2:$K$53,2)/계산기!Y7&lt;1),TRUE,FALSE)</f>
        <v>0</v>
      </c>
      <c r="AA7">
        <f t="shared" si="12"/>
        <v>211</v>
      </c>
      <c r="AB7" s="10">
        <f>IF(Z7=FALSE,Y7,계산기!Y7-VLOOKUP(AA7-3,경험치표!$A$2:$K$53,2))</f>
        <v>8074557507.6483135</v>
      </c>
      <c r="AC7" t="b">
        <f t="shared" si="13"/>
        <v>0</v>
      </c>
      <c r="AD7" t="b">
        <f t="shared" si="14"/>
        <v>0</v>
      </c>
      <c r="AE7" s="10">
        <f>IF($AC7=TRUE,VLOOKUP($AA7,경험치표!$A$2:$K$53,5),)</f>
        <v>0</v>
      </c>
      <c r="AF7" s="10">
        <f>IF($AD7=TRUE,VLOOKUP($AA7,경험치표!$A$2:$K$53,7),)</f>
        <v>0</v>
      </c>
      <c r="AG7" s="15">
        <f t="shared" si="15"/>
        <v>8074557507.6483135</v>
      </c>
    </row>
    <row r="8" spans="1:33" ht="30" customHeight="1" x14ac:dyDescent="0.3">
      <c r="A8" s="13">
        <v>44921</v>
      </c>
      <c r="B8" s="16">
        <f t="shared" si="7"/>
        <v>211</v>
      </c>
      <c r="C8" s="15">
        <f t="shared" si="16"/>
        <v>8074557507.6483135</v>
      </c>
      <c r="D8" s="15">
        <f t="shared" si="0"/>
        <v>10191999759.351686</v>
      </c>
      <c r="E8" s="16">
        <f t="shared" si="8"/>
        <v>214</v>
      </c>
      <c r="F8" s="14">
        <f>AG8/VLOOKUP(계산기!E8,경험치표!$A$5:$K$53,2)</f>
        <v>0.49759123739200412</v>
      </c>
      <c r="G8">
        <f t="shared" si="9"/>
        <v>300</v>
      </c>
      <c r="H8" s="10">
        <f>VLOOKUP(B8,경험치표!$A$2:$K$53,2)-계산기!C8</f>
        <v>2795021079.3516865</v>
      </c>
      <c r="I8" s="10">
        <f>VLOOKUP(계산기!$B8,경험치표!$A$2:$K$53,6)</f>
        <v>2210608080</v>
      </c>
      <c r="J8" s="10">
        <f>VLOOKUP($B8,경험치표!$A$2:$K$53,11)*G8</f>
        <v>5707800000</v>
      </c>
      <c r="K8" s="10">
        <f>IF(WEEKDAY(A8)=2,VLOOKUP(계산기!$B8,경험치표!$A$2:$K$53,8)*3,0)</f>
        <v>2210608080</v>
      </c>
      <c r="L8" s="1">
        <f t="shared" si="1"/>
        <v>10129016160</v>
      </c>
      <c r="M8" t="b">
        <f t="shared" si="2"/>
        <v>1</v>
      </c>
      <c r="N8" s="10">
        <f t="shared" si="17"/>
        <v>7333995080.6483135</v>
      </c>
      <c r="O8" s="10">
        <f>N8/VLOOKUP(계산기!B8,경험치표!$A$2:$K$53,11)</f>
        <v>385.47225274089737</v>
      </c>
      <c r="P8" s="10">
        <f>IF(AND(O8&gt;=0,O8&lt;G8),VLOOKUP(B8+3,경험치표!$A$2:$K$53,11)*O8,G8*VLOOKUP(B8+3,경험치표!$A$2:$K$53,11))</f>
        <v>6111900000</v>
      </c>
      <c r="Q8" s="10">
        <f t="shared" si="10"/>
        <v>214</v>
      </c>
      <c r="R8" s="10" t="b">
        <f t="shared" si="3"/>
        <v>0</v>
      </c>
      <c r="S8" s="10" t="b">
        <f t="shared" si="4"/>
        <v>0</v>
      </c>
      <c r="T8" s="10" t="b">
        <f t="shared" si="5"/>
        <v>0</v>
      </c>
      <c r="U8" s="10">
        <f>IF($R8=TRUE,VLOOKUP($Q8,경험치표!$A$2:$K$53,5),)</f>
        <v>0</v>
      </c>
      <c r="V8" s="10">
        <f>IF($T8=TRUE,VLOOKUP($Q8,경험치표!$A$2:$K$53,7),)</f>
        <v>0</v>
      </c>
      <c r="W8" s="10">
        <f>IF($S8=TRUE,VLOOKUP($Q8,경험치표!$A$2:$K$53,9)*2,VLOOKUP($B8,경험치표!$A$2:$K$53,9)*$D$2)</f>
        <v>1285078680</v>
      </c>
      <c r="X8" s="10">
        <f t="shared" si="6"/>
        <v>1285078680</v>
      </c>
      <c r="Y8" s="10">
        <f t="shared" si="11"/>
        <v>7396978680</v>
      </c>
      <c r="Z8" t="b">
        <f>IF(AND(Q8=0,VLOOKUP(B8,경험치표!$A$2:$K$53,2)/계산기!Y8&lt;1),TRUE,FALSE)</f>
        <v>0</v>
      </c>
      <c r="AA8">
        <f t="shared" si="12"/>
        <v>214</v>
      </c>
      <c r="AB8" s="10">
        <f>IF(Z8=FALSE,Y8,계산기!Y8-VLOOKUP(AA8-3,경험치표!$A$2:$K$53,2))</f>
        <v>7396978680</v>
      </c>
      <c r="AC8" t="b">
        <f t="shared" si="13"/>
        <v>0</v>
      </c>
      <c r="AD8" t="b">
        <f t="shared" si="14"/>
        <v>0</v>
      </c>
      <c r="AE8" s="10">
        <f>IF($AC8=TRUE,VLOOKUP($AA8,경험치표!$A$2:$K$53,5),)</f>
        <v>0</v>
      </c>
      <c r="AF8" s="10">
        <f>IF($AD8=TRUE,VLOOKUP($AA8,경험치표!$A$2:$K$53,7),)</f>
        <v>0</v>
      </c>
      <c r="AG8" s="15">
        <f t="shared" si="15"/>
        <v>7396978680</v>
      </c>
    </row>
    <row r="9" spans="1:33" ht="30" customHeight="1" x14ac:dyDescent="0.3">
      <c r="A9" s="13">
        <v>44922</v>
      </c>
      <c r="B9" s="16">
        <f t="shared" si="7"/>
        <v>214</v>
      </c>
      <c r="C9" s="15">
        <f t="shared" si="16"/>
        <v>7396978680</v>
      </c>
      <c r="D9" s="15">
        <f t="shared" si="0"/>
        <v>9667523794.5295238</v>
      </c>
      <c r="E9" s="16">
        <f t="shared" si="8"/>
        <v>217</v>
      </c>
      <c r="F9" s="14">
        <f>AG9/VLOOKUP(계산기!E9,경험치표!$A$5:$K$53,2)</f>
        <v>9.5770858871682046E-2</v>
      </c>
      <c r="G9">
        <f t="shared" si="9"/>
        <v>300</v>
      </c>
      <c r="H9" s="10">
        <f>VLOOKUP(B9,경험치표!$A$2:$K$53,2)-계산기!C9</f>
        <v>7468593951</v>
      </c>
      <c r="I9" s="10">
        <f>VLOOKUP(계산기!$B9,경험치표!$A$2:$K$53,6)</f>
        <v>2210608080</v>
      </c>
      <c r="J9" s="10">
        <f>VLOOKUP($B9,경험치표!$A$2:$K$53,11)*G9</f>
        <v>6111900000</v>
      </c>
      <c r="K9" s="10">
        <f>IF(WEEKDAY(A9)=2,VLOOKUP(계산기!$B9,경험치표!$A$2:$K$53,8)*3,0)</f>
        <v>0</v>
      </c>
      <c r="L9" s="1">
        <f t="shared" si="1"/>
        <v>8322508080</v>
      </c>
      <c r="M9" t="b">
        <f t="shared" si="2"/>
        <v>1</v>
      </c>
      <c r="N9" s="10">
        <f t="shared" si="17"/>
        <v>853914129</v>
      </c>
      <c r="O9" s="10">
        <f>N9/VLOOKUP(계산기!B9,경험치표!$A$2:$K$53,11)</f>
        <v>41.91401016050655</v>
      </c>
      <c r="P9" s="10">
        <f>IF(AND(O9&gt;=0,O9&lt;G9),VLOOKUP(B9+3,경험치표!$A$2:$K$53,11)*O9,G9*VLOOKUP(B9+3,경험치표!$A$2:$K$53,11))</f>
        <v>913851163.52952433</v>
      </c>
      <c r="Q9" s="10">
        <f t="shared" si="10"/>
        <v>217</v>
      </c>
      <c r="R9" s="10" t="b">
        <f t="shared" si="3"/>
        <v>0</v>
      </c>
      <c r="S9" s="10" t="b">
        <f t="shared" si="4"/>
        <v>0</v>
      </c>
      <c r="T9" s="10" t="b">
        <f t="shared" si="5"/>
        <v>0</v>
      </c>
      <c r="U9" s="10">
        <f>IF($R9=TRUE,VLOOKUP($Q9,경험치표!$A$2:$K$53,5),)</f>
        <v>0</v>
      </c>
      <c r="V9" s="10">
        <f>IF($T9=TRUE,VLOOKUP($Q9,경험치표!$A$2:$K$53,7),)</f>
        <v>0</v>
      </c>
      <c r="W9" s="10">
        <f>IF($S9=TRUE,VLOOKUP($Q9,경험치표!$A$2:$K$53,9)*2,VLOOKUP($B9,경험치표!$A$2:$K$53,9)*$D$2)</f>
        <v>1285078680</v>
      </c>
      <c r="X9" s="10">
        <f t="shared" si="6"/>
        <v>1285078680</v>
      </c>
      <c r="Y9" s="10">
        <f t="shared" si="11"/>
        <v>2198929843.5295243</v>
      </c>
      <c r="Z9" t="b">
        <f>IF(AND(Q9=0,VLOOKUP(B9,경험치표!$A$2:$K$53,2)/계산기!Y9&lt;1),TRUE,FALSE)</f>
        <v>0</v>
      </c>
      <c r="AA9">
        <f t="shared" si="12"/>
        <v>217</v>
      </c>
      <c r="AB9" s="10">
        <f>IF(Z9=FALSE,Y9,계산기!Y9-VLOOKUP(AA9-3,경험치표!$A$2:$K$53,2))</f>
        <v>2198929843.5295243</v>
      </c>
      <c r="AC9" t="b">
        <f t="shared" si="13"/>
        <v>0</v>
      </c>
      <c r="AD9" t="b">
        <f t="shared" si="14"/>
        <v>0</v>
      </c>
      <c r="AE9" s="10">
        <f>IF($AC9=TRUE,VLOOKUP($AA9,경험치표!$A$2:$K$53,5),)</f>
        <v>0</v>
      </c>
      <c r="AF9" s="10">
        <f>IF($AD9=TRUE,VLOOKUP($AA9,경험치표!$A$2:$K$53,7),)</f>
        <v>0</v>
      </c>
      <c r="AG9" s="15">
        <f t="shared" si="15"/>
        <v>2198929843.5295243</v>
      </c>
    </row>
    <row r="10" spans="1:33" ht="30" customHeight="1" x14ac:dyDescent="0.3">
      <c r="A10" s="13">
        <v>44923</v>
      </c>
      <c r="B10" s="16">
        <f t="shared" si="7"/>
        <v>217</v>
      </c>
      <c r="C10" s="15">
        <f t="shared" si="16"/>
        <v>2198929843.5295243</v>
      </c>
      <c r="D10" s="15">
        <f t="shared" si="0"/>
        <v>14397186760</v>
      </c>
      <c r="E10" s="16">
        <f t="shared" si="8"/>
        <v>217</v>
      </c>
      <c r="F10" s="14">
        <f>AG10/VLOOKUP(계산기!E10,경험치표!$A$5:$K$53,2)</f>
        <v>0.72281721298729762</v>
      </c>
      <c r="G10">
        <f>$G$2</f>
        <v>500</v>
      </c>
      <c r="H10" s="10">
        <f>VLOOKUP(B10,경험치표!$A$2:$K$53,2)-계산기!C10</f>
        <v>20761393050.470474</v>
      </c>
      <c r="I10" s="10">
        <f>VLOOKUP(계산기!$B10,경험치표!$A$2:$K$53,6)</f>
        <v>2210608080</v>
      </c>
      <c r="J10" s="10">
        <f>VLOOKUP($B10,경험치표!$A$2:$K$53,11)*G10</f>
        <v>10901500000</v>
      </c>
      <c r="K10" s="10">
        <f>IF(WEEKDAY(A10)=2,VLOOKUP(계산기!$B10,경험치표!$A$2:$K$53,8)*3,0)</f>
        <v>0</v>
      </c>
      <c r="L10" s="1">
        <f t="shared" si="1"/>
        <v>13112108080</v>
      </c>
      <c r="M10" t="b">
        <f t="shared" si="2"/>
        <v>0</v>
      </c>
      <c r="N10" s="10">
        <f t="shared" si="17"/>
        <v>0</v>
      </c>
      <c r="O10" s="10">
        <f>N10/VLOOKUP(계산기!B10,경험치표!$A$2:$K$53,11)</f>
        <v>0</v>
      </c>
      <c r="P10" s="10">
        <f>IF(AND(O10&gt;=0,O10&lt;G10),VLOOKUP(B10+3,경험치표!$A$2:$K$53,11)*O10,G10*VLOOKUP(B10+3,경험치표!$A$2:$K$53,11))</f>
        <v>0</v>
      </c>
      <c r="Q10" s="10">
        <f t="shared" si="10"/>
        <v>0</v>
      </c>
      <c r="R10" s="10" t="b">
        <f t="shared" si="3"/>
        <v>0</v>
      </c>
      <c r="S10" s="10" t="b">
        <f t="shared" si="4"/>
        <v>0</v>
      </c>
      <c r="T10" s="10" t="b">
        <f t="shared" si="5"/>
        <v>0</v>
      </c>
      <c r="U10" s="10">
        <f>IF($R10=TRUE,VLOOKUP($Q10,경험치표!$A$2:$K$53,5),)</f>
        <v>0</v>
      </c>
      <c r="V10" s="10">
        <f>IF($T10=TRUE,VLOOKUP($Q10,경험치표!$A$2:$K$53,7),)</f>
        <v>0</v>
      </c>
      <c r="W10" s="10">
        <f>IF($S10=TRUE,VLOOKUP($Q10,경험치표!$A$2:$K$53,9)*2,VLOOKUP($B10,경험치표!$A$2:$K$53,9)*$D$2)</f>
        <v>1285078680</v>
      </c>
      <c r="X10" s="10">
        <f t="shared" si="6"/>
        <v>1285078680</v>
      </c>
      <c r="Y10" s="10">
        <f t="shared" si="11"/>
        <v>16596116603.529524</v>
      </c>
      <c r="Z10" t="b">
        <f>IF(AND(Q10=0,VLOOKUP(B10,경험치표!$A$2:$K$53,2)/계산기!Y10&lt;1),TRUE,FALSE)</f>
        <v>0</v>
      </c>
      <c r="AA10">
        <f t="shared" si="12"/>
        <v>217</v>
      </c>
      <c r="AB10" s="10">
        <f>IF(Z10=FALSE,Y10,계산기!Y10-VLOOKUP(AA10-3,경험치표!$A$2:$K$53,2))</f>
        <v>16596116603.529524</v>
      </c>
      <c r="AC10" t="b">
        <f t="shared" si="13"/>
        <v>0</v>
      </c>
      <c r="AD10" t="b">
        <f t="shared" si="14"/>
        <v>0</v>
      </c>
      <c r="AE10" s="10">
        <f>IF($AC10=TRUE,VLOOKUP($AA10,경험치표!$A$2:$K$53,5),)</f>
        <v>0</v>
      </c>
      <c r="AF10" s="10">
        <f>IF($AD10=TRUE,VLOOKUP($AA10,경험치표!$A$2:$K$53,7),)</f>
        <v>0</v>
      </c>
      <c r="AG10" s="15">
        <f t="shared" si="15"/>
        <v>16596116603.529524</v>
      </c>
    </row>
    <row r="11" spans="1:33" ht="30" customHeight="1" x14ac:dyDescent="0.3">
      <c r="A11" s="13">
        <v>44924</v>
      </c>
      <c r="B11" s="16">
        <f t="shared" si="7"/>
        <v>217</v>
      </c>
      <c r="C11" s="15">
        <f t="shared" si="16"/>
        <v>16596116603.529524</v>
      </c>
      <c r="D11" s="15">
        <f t="shared" si="0"/>
        <v>26999706887.257149</v>
      </c>
      <c r="E11" s="16">
        <f t="shared" si="8"/>
        <v>220</v>
      </c>
      <c r="F11" s="14">
        <f>AG11/VLOOKUP(계산기!E11,경험치표!$A$5:$K$53,2)</f>
        <v>0.58188969945271818</v>
      </c>
      <c r="G11">
        <f>$G$1+$H$2</f>
        <v>800</v>
      </c>
      <c r="H11" s="10">
        <f>VLOOKUP(B11,경험치표!$A$2:$K$53,2)-계산기!C11</f>
        <v>6364206290.4704762</v>
      </c>
      <c r="I11" s="10">
        <f>VLOOKUP(계산기!$B11,경험치표!$A$2:$K$53,6)</f>
        <v>2210608080</v>
      </c>
      <c r="J11" s="10">
        <f>VLOOKUP($B11,경험치표!$A$2:$K$53,11)*G11</f>
        <v>17442400000</v>
      </c>
      <c r="K11" s="10">
        <f>IF(WEEKDAY(A11)=2,VLOOKUP(계산기!$B11,경험치표!$A$2:$K$53,8)*3,0)</f>
        <v>0</v>
      </c>
      <c r="L11" s="1">
        <f t="shared" si="1"/>
        <v>19653008080</v>
      </c>
      <c r="M11" t="b">
        <f t="shared" si="2"/>
        <v>1</v>
      </c>
      <c r="N11" s="10">
        <f t="shared" si="17"/>
        <v>13288801789.529524</v>
      </c>
      <c r="O11" s="10">
        <f>N11/VLOOKUP(계산기!B11,경험치표!$A$2:$K$53,11)</f>
        <v>609.49418839285988</v>
      </c>
      <c r="P11" s="10">
        <f>IF(AND(O11&gt;=0,O11&lt;G11),VLOOKUP(B11+3,경험치표!$A$2:$K$53,11)*O11,G11*VLOOKUP(B11+3,경험치표!$A$2:$K$53,11))</f>
        <v>14146969606.786671</v>
      </c>
      <c r="Q11" s="10">
        <f t="shared" si="10"/>
        <v>220</v>
      </c>
      <c r="R11" s="10" t="b">
        <f t="shared" si="3"/>
        <v>1</v>
      </c>
      <c r="S11" s="10" t="b">
        <f t="shared" si="4"/>
        <v>1</v>
      </c>
      <c r="T11" s="10" t="b">
        <f t="shared" si="5"/>
        <v>1</v>
      </c>
      <c r="U11" s="10">
        <f>IF($R11=TRUE,VLOOKUP($Q11,경험치표!$A$2:$K$53,5),)</f>
        <v>2453152500</v>
      </c>
      <c r="V11" s="10">
        <f>IF($T11=TRUE,VLOOKUP($Q11,경험치표!$A$2:$K$53,7),)</f>
        <v>817717500</v>
      </c>
      <c r="W11" s="10">
        <f>IF($S11=TRUE,VLOOKUP($Q11,경험치표!$A$2:$K$53,9)*2,VLOOKUP($B11,경험치표!$A$2:$K$53,9)*$D$2)</f>
        <v>3217660990</v>
      </c>
      <c r="X11" s="10">
        <f t="shared" si="6"/>
        <v>3217660990</v>
      </c>
      <c r="Y11" s="10">
        <f t="shared" si="11"/>
        <v>20635500596.786671</v>
      </c>
      <c r="Z11" t="b">
        <f>IF(AND(Q11=0,VLOOKUP(B11,경험치표!$A$2:$K$53,2)/계산기!Y11&lt;1),TRUE,FALSE)</f>
        <v>0</v>
      </c>
      <c r="AA11">
        <f t="shared" si="12"/>
        <v>220</v>
      </c>
      <c r="AB11" s="10">
        <f>IF(Z11=FALSE,Y11,계산기!Y11-VLOOKUP(AA11-3,경험치표!$A$2:$K$53,2))</f>
        <v>20635500596.786671</v>
      </c>
      <c r="AC11" t="b">
        <f t="shared" si="13"/>
        <v>0</v>
      </c>
      <c r="AD11" t="b">
        <f t="shared" si="14"/>
        <v>0</v>
      </c>
      <c r="AE11" s="10">
        <f>IF($AC11=TRUE,VLOOKUP($AA11,경험치표!$A$2:$K$53,5),)</f>
        <v>0</v>
      </c>
      <c r="AF11" s="10">
        <f>IF($AD11=TRUE,VLOOKUP($AA11,경험치표!$A$2:$K$53,7),)</f>
        <v>0</v>
      </c>
      <c r="AG11" s="15">
        <f t="shared" si="15"/>
        <v>20635500596.786671</v>
      </c>
    </row>
    <row r="12" spans="1:33" ht="30" customHeight="1" x14ac:dyDescent="0.3">
      <c r="A12" s="13">
        <v>44925</v>
      </c>
      <c r="B12" s="16">
        <f t="shared" si="7"/>
        <v>220</v>
      </c>
      <c r="C12" s="15">
        <f t="shared" si="16"/>
        <v>20635500596.786671</v>
      </c>
      <c r="D12" s="15">
        <f t="shared" si="0"/>
        <v>26992314328.980682</v>
      </c>
      <c r="E12" s="16">
        <f t="shared" si="8"/>
        <v>223</v>
      </c>
      <c r="F12" s="14">
        <f>AG12/VLOOKUP(계산기!E12,경험치표!$A$5:$K$53,2)</f>
        <v>0.28001618552201085</v>
      </c>
      <c r="G12">
        <f t="shared" ref="G12:G16" si="18">$G$1+$H$2</f>
        <v>800</v>
      </c>
      <c r="H12" s="10">
        <f>VLOOKUP(B12,경험치표!$A$2:$K$53,2)-계산기!C12</f>
        <v>14827406920.213329</v>
      </c>
      <c r="I12" s="10">
        <f>VLOOKUP(계산기!$B12,경험치표!$A$2:$K$53,6)</f>
        <v>4663760580</v>
      </c>
      <c r="J12" s="10">
        <f>VLOOKUP($B12,경험치표!$A$2:$K$53,11)*G12</f>
        <v>18568800000</v>
      </c>
      <c r="K12" s="10">
        <f>IF(WEEKDAY(A12)=2,VLOOKUP(계산기!$B12,경험치표!$A$2:$K$53,8)*3,0)</f>
        <v>0</v>
      </c>
      <c r="L12" s="1">
        <f t="shared" si="1"/>
        <v>23232560580</v>
      </c>
      <c r="M12" t="b">
        <f t="shared" si="2"/>
        <v>1</v>
      </c>
      <c r="N12" s="10">
        <f t="shared" si="17"/>
        <v>8405153659.7866707</v>
      </c>
      <c r="O12" s="10">
        <f>N12/VLOOKUP(계산기!B12,경험치표!$A$2:$K$53,11)</f>
        <v>362.11941147674253</v>
      </c>
      <c r="P12" s="10">
        <f>IF(AND(O12&gt;=0,O12&lt;G12),VLOOKUP(B12+3,경험치표!$A$2:$K$53,11)*O12,G12*VLOOKUP(B12+3,경험치표!$A$2:$K$53,11))</f>
        <v>8947246418.767355</v>
      </c>
      <c r="Q12" s="10">
        <f t="shared" si="10"/>
        <v>223</v>
      </c>
      <c r="R12" s="10" t="b">
        <f t="shared" si="3"/>
        <v>0</v>
      </c>
      <c r="S12" s="10" t="b">
        <f t="shared" si="4"/>
        <v>0</v>
      </c>
      <c r="T12" s="10" t="b">
        <f t="shared" si="5"/>
        <v>0</v>
      </c>
      <c r="U12" s="10">
        <f>IF($R12=TRUE,VLOOKUP($Q12,경험치표!$A$2:$K$53,5),)</f>
        <v>0</v>
      </c>
      <c r="V12" s="10">
        <f>IF($T12=TRUE,VLOOKUP($Q12,경험치표!$A$2:$K$53,7),)</f>
        <v>0</v>
      </c>
      <c r="W12" s="10">
        <f>IF($S12=TRUE,VLOOKUP($Q12,경험치표!$A$2:$K$53,9)*2,VLOOKUP($B12,경험치표!$A$2:$K$53,9)*$D$2)</f>
        <v>3217660990</v>
      </c>
      <c r="X12" s="10">
        <f t="shared" si="6"/>
        <v>3217660990</v>
      </c>
      <c r="Y12" s="10">
        <f t="shared" si="11"/>
        <v>12164907408.767355</v>
      </c>
      <c r="Z12" t="b">
        <f>IF(AND(Q12=0,VLOOKUP(B12,경험치표!$A$2:$K$53,2)/계산기!Y12&lt;1),TRUE,FALSE)</f>
        <v>0</v>
      </c>
      <c r="AA12">
        <f t="shared" si="12"/>
        <v>223</v>
      </c>
      <c r="AB12" s="10">
        <f>IF(Z12=FALSE,Y12,계산기!Y12-VLOOKUP(AA12-3,경험치표!$A$2:$K$53,2))</f>
        <v>12164907408.767355</v>
      </c>
      <c r="AC12" t="b">
        <f t="shared" si="13"/>
        <v>0</v>
      </c>
      <c r="AD12" t="b">
        <f t="shared" si="14"/>
        <v>0</v>
      </c>
      <c r="AE12" s="10">
        <f>IF($AC12=TRUE,VLOOKUP($AA12,경험치표!$A$2:$K$53,5),)</f>
        <v>0</v>
      </c>
      <c r="AF12" s="10">
        <f>IF($AD12=TRUE,VLOOKUP($AA12,경험치표!$A$2:$K$53,7),)</f>
        <v>0</v>
      </c>
      <c r="AG12" s="15">
        <f t="shared" si="15"/>
        <v>12164907408.767355</v>
      </c>
    </row>
    <row r="13" spans="1:33" ht="30" customHeight="1" x14ac:dyDescent="0.3">
      <c r="A13" s="13">
        <v>44926</v>
      </c>
      <c r="B13" s="16">
        <f t="shared" ref="B13:B73" si="19">E12</f>
        <v>223</v>
      </c>
      <c r="C13" s="15">
        <f t="shared" si="16"/>
        <v>12164907408.767355</v>
      </c>
      <c r="D13" s="15">
        <f t="shared" ref="D13:D73" si="20">IF(M13=TRUE,H13+Y13,L13+W13)</f>
        <v>27647821570</v>
      </c>
      <c r="E13" s="16">
        <f t="shared" si="8"/>
        <v>223</v>
      </c>
      <c r="F13" s="14">
        <f>AG13/VLOOKUP(계산기!E13,경험치표!$A$5:$K$53,2)</f>
        <v>0.9164236215905307</v>
      </c>
      <c r="G13">
        <f t="shared" si="18"/>
        <v>800</v>
      </c>
      <c r="H13" s="10">
        <f>VLOOKUP(B13,경험치표!$A$2:$K$53,2)-계산기!C13</f>
        <v>31278679204.232643</v>
      </c>
      <c r="I13" s="10">
        <f>VLOOKUP(계산기!$B13,경험치표!$A$2:$K$53,6)</f>
        <v>4663760580</v>
      </c>
      <c r="J13" s="10">
        <f>VLOOKUP($B13,경험치표!$A$2:$K$53,11)*G13</f>
        <v>19766400000</v>
      </c>
      <c r="K13" s="10">
        <f>IF(WEEKDAY(A13)=2,VLOOKUP(계산기!$B13,경험치표!$A$2:$K$53,8)*3,0)</f>
        <v>0</v>
      </c>
      <c r="L13" s="1">
        <f t="shared" ref="L13:L73" si="21">SUM(I13:K13)</f>
        <v>24430160580</v>
      </c>
      <c r="M13" t="b">
        <f t="shared" ref="M13:M73" si="22">IF(L13&gt;H13,TRUE,FALSE)</f>
        <v>0</v>
      </c>
      <c r="N13" s="10">
        <f t="shared" ref="N13:N73" si="23">IF(M13=TRUE,L13-H13,0)</f>
        <v>0</v>
      </c>
      <c r="O13" s="10">
        <f>N13/VLOOKUP(계산기!B13,경험치표!$A$2:$K$53,11)</f>
        <v>0</v>
      </c>
      <c r="P13" s="10">
        <f>IF(AND(O13&gt;=0,O13&lt;G13),VLOOKUP(B13+3,경험치표!$A$2:$K$53,11)*O13,G13*VLOOKUP(B13+3,경험치표!$A$2:$K$53,11))</f>
        <v>0</v>
      </c>
      <c r="Q13" s="10">
        <f t="shared" si="10"/>
        <v>0</v>
      </c>
      <c r="R13" s="10" t="b">
        <f t="shared" ref="R13:R73" si="24">IF(OR($Q13=211,$Q13=220,$Q13=226,$Q13=232,$Q13=235,$Q13=247,$Q13=250),TRUE,FALSE)</f>
        <v>0</v>
      </c>
      <c r="S13" s="10" t="b">
        <f t="shared" ref="S13:S73" si="25">IF(OR($Q13=211,$Q13=220,$Q13=226,$Q13=232,$Q13=235,$Q13=244,$Q13=247,$Q13=250),TRUE,FALSE)</f>
        <v>0</v>
      </c>
      <c r="T13" s="10" t="b">
        <f t="shared" ref="T13:T73" si="26">IF(OR($Q13=211,$Q13=220,$Q13=226,$Q13=232,$Q13=235),TRUE,FALSE)</f>
        <v>0</v>
      </c>
      <c r="U13" s="10">
        <f>IF($R13=TRUE,VLOOKUP($Q13,경험치표!$A$2:$K$53,5),)</f>
        <v>0</v>
      </c>
      <c r="V13" s="10">
        <f>IF($T13=TRUE,VLOOKUP($Q13,경험치표!$A$2:$K$53,7),)</f>
        <v>0</v>
      </c>
      <c r="W13" s="10">
        <f>IF($S13=TRUE,VLOOKUP($Q13,경험치표!$A$2:$K$53,9)*2,VLOOKUP($B13,경험치표!$A$2:$K$53,9)*$D$2)</f>
        <v>3217660990</v>
      </c>
      <c r="X13" s="10">
        <f t="shared" ref="X13:X73" si="27">IF(WEEKDAY(A13)=1,W13*1.5,W13)</f>
        <v>3217660990</v>
      </c>
      <c r="Y13" s="10">
        <f t="shared" si="11"/>
        <v>39812728978.767357</v>
      </c>
      <c r="Z13" t="b">
        <f>IF(AND(Q13=0,VLOOKUP(B13,경험치표!$A$2:$K$53,2)/계산기!Y13&lt;1),TRUE,FALSE)</f>
        <v>0</v>
      </c>
      <c r="AA13">
        <f t="shared" si="12"/>
        <v>223</v>
      </c>
      <c r="AB13" s="10">
        <f>IF(Z13=FALSE,Y13,계산기!Y13-VLOOKUP(AA13-3,경험치표!$A$2:$K$53,2))</f>
        <v>39812728978.767357</v>
      </c>
      <c r="AC13" t="b">
        <f t="shared" si="13"/>
        <v>0</v>
      </c>
      <c r="AD13" t="b">
        <f t="shared" si="14"/>
        <v>0</v>
      </c>
      <c r="AE13" s="10">
        <f>IF($AC13=TRUE,VLOOKUP($AA13,경험치표!$A$2:$K$53,5),)</f>
        <v>0</v>
      </c>
      <c r="AF13" s="10">
        <f>IF($AD13=TRUE,VLOOKUP($AA13,경험치표!$A$2:$K$53,7),)</f>
        <v>0</v>
      </c>
      <c r="AG13" s="15">
        <f t="shared" si="15"/>
        <v>39812728978.767357</v>
      </c>
    </row>
    <row r="14" spans="1:33" ht="30" customHeight="1" x14ac:dyDescent="0.3">
      <c r="A14" s="13">
        <v>44927</v>
      </c>
      <c r="B14" s="16">
        <f t="shared" si="19"/>
        <v>223</v>
      </c>
      <c r="C14" s="15">
        <f t="shared" si="16"/>
        <v>39812728978.767357</v>
      </c>
      <c r="D14" s="15">
        <f t="shared" si="20"/>
        <v>32719567044.232643</v>
      </c>
      <c r="E14" s="16">
        <f t="shared" si="8"/>
        <v>226</v>
      </c>
      <c r="F14" s="14">
        <f>AG14/VLOOKUP(계산기!E14,경험치표!$A$5:$K$53,2)</f>
        <v>0.43186361670898843</v>
      </c>
      <c r="G14">
        <f t="shared" si="18"/>
        <v>800</v>
      </c>
      <c r="H14" s="10">
        <f>VLOOKUP(B14,경험치표!$A$2:$K$53,2)-계산기!C14</f>
        <v>3630857634.2326431</v>
      </c>
      <c r="I14" s="10">
        <f>VLOOKUP(계산기!$B14,경험치표!$A$2:$K$53,6)</f>
        <v>4663760580</v>
      </c>
      <c r="J14" s="10">
        <f>VLOOKUP($B14,경험치표!$A$2:$K$53,11)*G14</f>
        <v>19766400000</v>
      </c>
      <c r="K14" s="10">
        <f>IF(WEEKDAY(A14)=2,VLOOKUP(계산기!$B14,경험치표!$A$2:$K$53,8)*3,0)</f>
        <v>0</v>
      </c>
      <c r="L14" s="1">
        <f t="shared" si="21"/>
        <v>24430160580</v>
      </c>
      <c r="M14" t="b">
        <f t="shared" si="22"/>
        <v>1</v>
      </c>
      <c r="N14" s="10">
        <f t="shared" si="23"/>
        <v>20799302945.767357</v>
      </c>
      <c r="O14" s="10">
        <f>N14/VLOOKUP(계산기!B14,경험치표!$A$2:$K$53,11)</f>
        <v>841.80439314259979</v>
      </c>
      <c r="P14" s="10">
        <f>IF(AND(O14&gt;=0,O14&lt;G14),VLOOKUP(B14+3,경험치표!$A$2:$K$53,11)*O14,G14*VLOOKUP(B14+3,경험치표!$A$2:$K$53,11))</f>
        <v>20991200000</v>
      </c>
      <c r="Q14" s="10">
        <f t="shared" si="10"/>
        <v>226</v>
      </c>
      <c r="R14" s="10" t="b">
        <f t="shared" si="24"/>
        <v>1</v>
      </c>
      <c r="S14" s="10" t="b">
        <f t="shared" si="25"/>
        <v>1</v>
      </c>
      <c r="T14" s="10" t="b">
        <f t="shared" si="26"/>
        <v>1</v>
      </c>
      <c r="U14" s="10">
        <f>IF($R14=TRUE,VLOOKUP($Q14,경험치표!$A$2:$K$53,5),)</f>
        <v>2542452030</v>
      </c>
      <c r="V14" s="10">
        <f>IF($T14=TRUE,VLOOKUP($Q14,경험치표!$A$2:$K$53,7),)</f>
        <v>847484010</v>
      </c>
      <c r="W14" s="10">
        <f>IF($S14=TRUE,VLOOKUP($Q14,경험치표!$A$2:$K$53,9)*2,VLOOKUP($B14,경험치표!$A$2:$K$53,9)*$D$2)</f>
        <v>4707573370</v>
      </c>
      <c r="X14" s="10">
        <f t="shared" si="27"/>
        <v>7061360055</v>
      </c>
      <c r="Y14" s="10">
        <f t="shared" si="11"/>
        <v>29088709410</v>
      </c>
      <c r="Z14" t="b">
        <f>IF(AND(Q14=0,VLOOKUP(B14,경험치표!$A$2:$K$53,2)/계산기!Y14&lt;1),TRUE,FALSE)</f>
        <v>0</v>
      </c>
      <c r="AA14">
        <f t="shared" si="12"/>
        <v>226</v>
      </c>
      <c r="AB14" s="10">
        <f>IF(Z14=FALSE,Y14,계산기!Y14-VLOOKUP(AA14-3,경험치표!$A$2:$K$53,2))</f>
        <v>29088709410</v>
      </c>
      <c r="AC14" t="b">
        <f t="shared" si="13"/>
        <v>0</v>
      </c>
      <c r="AD14" t="b">
        <f t="shared" si="14"/>
        <v>0</v>
      </c>
      <c r="AE14" s="10">
        <f>IF($AC14=TRUE,VLOOKUP($AA14,경험치표!$A$2:$K$53,5),)</f>
        <v>0</v>
      </c>
      <c r="AF14" s="10">
        <f>IF($AD14=TRUE,VLOOKUP($AA14,경험치표!$A$2:$K$53,7),)</f>
        <v>0</v>
      </c>
      <c r="AG14" s="15">
        <f t="shared" si="15"/>
        <v>29088709410</v>
      </c>
    </row>
    <row r="15" spans="1:33" ht="30" customHeight="1" x14ac:dyDescent="0.3">
      <c r="A15" s="13">
        <v>44928</v>
      </c>
      <c r="B15" s="16">
        <f t="shared" si="19"/>
        <v>226</v>
      </c>
      <c r="C15" s="15">
        <f t="shared" si="16"/>
        <v>29088709410</v>
      </c>
      <c r="D15" s="15">
        <f t="shared" si="20"/>
        <v>40111198590</v>
      </c>
      <c r="E15" s="16">
        <f t="shared" si="8"/>
        <v>226</v>
      </c>
      <c r="F15" s="14">
        <f>AG15/VLOOKUP(계산기!E15,경험치표!$A$5:$K$53,2)</f>
        <v>2.7371896208483713E-2</v>
      </c>
      <c r="G15">
        <f t="shared" si="18"/>
        <v>800</v>
      </c>
      <c r="H15" s="10">
        <f>VLOOKUP(B15,경험치표!$A$2:$K$53,2)-계산기!C15</f>
        <v>38267530580</v>
      </c>
      <c r="I15" s="10">
        <f>VLOOKUP(계산기!$B15,경험치표!$A$2:$K$53,6)</f>
        <v>7206212610</v>
      </c>
      <c r="J15" s="10">
        <f>VLOOKUP($B15,경험치표!$A$2:$K$53,11)*G15</f>
        <v>20991200000</v>
      </c>
      <c r="K15" s="10">
        <f>IF(WEEKDAY(A15)=2,VLOOKUP(계산기!$B15,경험치표!$A$2:$K$53,8)*3,0)</f>
        <v>7206212610</v>
      </c>
      <c r="L15" s="1">
        <f t="shared" si="21"/>
        <v>35403625220</v>
      </c>
      <c r="M15" t="b">
        <f t="shared" si="22"/>
        <v>0</v>
      </c>
      <c r="N15" s="10">
        <f t="shared" si="23"/>
        <v>0</v>
      </c>
      <c r="O15" s="10">
        <f>N15/VLOOKUP(계산기!B15,경험치표!$A$2:$K$53,11)</f>
        <v>0</v>
      </c>
      <c r="P15" s="10">
        <f>IF(AND(O15&gt;=0,O15&lt;G15),VLOOKUP(B15+3,경험치표!$A$2:$K$53,11)*O15,G15*VLOOKUP(B15+3,경험치표!$A$2:$K$53,11))</f>
        <v>0</v>
      </c>
      <c r="Q15" s="10">
        <f t="shared" si="10"/>
        <v>0</v>
      </c>
      <c r="R15" s="10" t="b">
        <f t="shared" si="24"/>
        <v>0</v>
      </c>
      <c r="S15" s="10" t="b">
        <f t="shared" si="25"/>
        <v>0</v>
      </c>
      <c r="T15" s="10" t="b">
        <f t="shared" si="26"/>
        <v>0</v>
      </c>
      <c r="U15" s="10">
        <f>IF($R15=TRUE,VLOOKUP($Q15,경험치표!$A$2:$K$53,5),)</f>
        <v>0</v>
      </c>
      <c r="V15" s="10">
        <f>IF($T15=TRUE,VLOOKUP($Q15,경험치표!$A$2:$K$53,7),)</f>
        <v>0</v>
      </c>
      <c r="W15" s="10">
        <f>IF($S15=TRUE,VLOOKUP($Q15,경험치표!$A$2:$K$53,9)*2,VLOOKUP($B15,경험치표!$A$2:$K$53,9)*$D$2)</f>
        <v>4707573370</v>
      </c>
      <c r="X15" s="10">
        <f t="shared" si="27"/>
        <v>4707573370</v>
      </c>
      <c r="Y15" s="10">
        <f t="shared" si="11"/>
        <v>69199908000</v>
      </c>
      <c r="Z15" t="b">
        <f>IF(AND(Q15=0,VLOOKUP(B15,경험치표!$A$2:$K$53,2)/계산기!Y15&lt;1),TRUE,FALSE)</f>
        <v>1</v>
      </c>
      <c r="AA15">
        <f t="shared" si="12"/>
        <v>229</v>
      </c>
      <c r="AB15" s="10">
        <f>IF(Z15=FALSE,Y15,계산기!Y15-VLOOKUP(AA15-3,경험치표!$A$2:$K$53,2))</f>
        <v>1843668010</v>
      </c>
      <c r="AC15" t="b">
        <f t="shared" si="13"/>
        <v>0</v>
      </c>
      <c r="AD15" t="b">
        <f t="shared" si="14"/>
        <v>0</v>
      </c>
      <c r="AE15" s="10">
        <f>IF($AC15=TRUE,VLOOKUP($AA15,경험치표!$A$2:$K$53,5),)</f>
        <v>0</v>
      </c>
      <c r="AF15" s="10">
        <f>IF($AD15=TRUE,VLOOKUP($AA15,경험치표!$A$2:$K$53,7),)</f>
        <v>0</v>
      </c>
      <c r="AG15" s="15">
        <f t="shared" si="15"/>
        <v>1843668010</v>
      </c>
    </row>
    <row r="16" spans="1:33" ht="30" customHeight="1" x14ac:dyDescent="0.3">
      <c r="A16" s="13">
        <v>44929</v>
      </c>
      <c r="B16" s="16">
        <f t="shared" si="19"/>
        <v>226</v>
      </c>
      <c r="C16" s="15">
        <f t="shared" si="16"/>
        <v>69199908000</v>
      </c>
      <c r="D16" s="15">
        <f t="shared" si="20"/>
        <v>25110305360</v>
      </c>
      <c r="E16" s="16">
        <f t="shared" si="8"/>
        <v>229</v>
      </c>
      <c r="F16" s="14">
        <f>AG16/VLOOKUP(계산기!E16,경험치표!$A$5:$K$53,2)</f>
        <v>0.34568223568750467</v>
      </c>
      <c r="G16">
        <f t="shared" si="18"/>
        <v>800</v>
      </c>
      <c r="H16" s="10">
        <f>VLOOKUP(B16,경험치표!$A$2:$K$53,2)-계산기!C16</f>
        <v>-1843668010</v>
      </c>
      <c r="I16" s="10">
        <f>VLOOKUP(계산기!$B16,경험치표!$A$2:$K$53,6)</f>
        <v>7206212610</v>
      </c>
      <c r="J16" s="10">
        <f>VLOOKUP($B16,경험치표!$A$2:$K$53,11)*G16</f>
        <v>20991200000</v>
      </c>
      <c r="K16" s="10">
        <f>IF(WEEKDAY(A16)=2,VLOOKUP(계산기!$B16,경험치표!$A$2:$K$53,8)*3,0)</f>
        <v>0</v>
      </c>
      <c r="L16" s="1">
        <f t="shared" si="21"/>
        <v>28197412610</v>
      </c>
      <c r="M16" t="b">
        <f t="shared" si="22"/>
        <v>1</v>
      </c>
      <c r="N16" s="10">
        <f t="shared" si="23"/>
        <v>30041080620</v>
      </c>
      <c r="O16" s="10">
        <f>N16/VLOOKUP(계산기!B16,경험치표!$A$2:$K$53,11)</f>
        <v>1144.9018872670451</v>
      </c>
      <c r="P16" s="10">
        <f>IF(AND(O16&gt;=0,O16&lt;G16),VLOOKUP(B16+3,경험치표!$A$2:$K$53,11)*O16,G16*VLOOKUP(B16+3,경험치표!$A$2:$K$53,11))</f>
        <v>22246400000</v>
      </c>
      <c r="Q16" s="10">
        <f t="shared" si="10"/>
        <v>229</v>
      </c>
      <c r="R16" s="10" t="b">
        <f t="shared" si="24"/>
        <v>0</v>
      </c>
      <c r="S16" s="10" t="b">
        <f t="shared" si="25"/>
        <v>0</v>
      </c>
      <c r="T16" s="10" t="b">
        <f t="shared" si="26"/>
        <v>0</v>
      </c>
      <c r="U16" s="10">
        <f>IF($R16=TRUE,VLOOKUP($Q16,경험치표!$A$2:$K$53,5),)</f>
        <v>0</v>
      </c>
      <c r="V16" s="10">
        <f>IF($T16=TRUE,VLOOKUP($Q16,경험치표!$A$2:$K$53,7),)</f>
        <v>0</v>
      </c>
      <c r="W16" s="10">
        <f>IF($S16=TRUE,VLOOKUP($Q16,경험치표!$A$2:$K$53,9)*2,VLOOKUP($B16,경험치표!$A$2:$K$53,9)*$D$2)</f>
        <v>4707573370</v>
      </c>
      <c r="X16" s="10">
        <f t="shared" si="27"/>
        <v>4707573370</v>
      </c>
      <c r="Y16" s="10">
        <f t="shared" si="11"/>
        <v>26953973370</v>
      </c>
      <c r="Z16" t="b">
        <f>IF(AND(Q16=0,VLOOKUP(B16,경험치표!$A$2:$K$53,2)/계산기!Y16&lt;1),TRUE,FALSE)</f>
        <v>0</v>
      </c>
      <c r="AA16">
        <f t="shared" si="12"/>
        <v>229</v>
      </c>
      <c r="AB16" s="10">
        <f>IF(Z16=FALSE,Y16,계산기!Y16-VLOOKUP(AA16-3,경험치표!$A$2:$K$53,2))</f>
        <v>26953973370</v>
      </c>
      <c r="AC16" t="b">
        <f t="shared" si="13"/>
        <v>0</v>
      </c>
      <c r="AD16" t="b">
        <f t="shared" si="14"/>
        <v>0</v>
      </c>
      <c r="AE16" s="10">
        <f>IF($AC16=TRUE,VLOOKUP($AA16,경험치표!$A$2:$K$53,5),)</f>
        <v>0</v>
      </c>
      <c r="AF16" s="10">
        <f>IF($AD16=TRUE,VLOOKUP($AA16,경험치표!$A$2:$K$53,7),)</f>
        <v>0</v>
      </c>
      <c r="AG16" s="15">
        <f t="shared" si="15"/>
        <v>26953973370</v>
      </c>
    </row>
    <row r="17" spans="1:33" ht="30" customHeight="1" x14ac:dyDescent="0.3">
      <c r="A17" s="13">
        <v>44930</v>
      </c>
      <c r="B17" s="16">
        <f t="shared" si="19"/>
        <v>229</v>
      </c>
      <c r="C17" s="15">
        <f t="shared" si="16"/>
        <v>26953973370</v>
      </c>
      <c r="D17" s="15">
        <f t="shared" si="20"/>
        <v>39721785980</v>
      </c>
      <c r="E17" s="16">
        <f t="shared" si="8"/>
        <v>229</v>
      </c>
      <c r="F17" s="14">
        <f>AG17/VLOOKUP(계산기!E17,경험치표!$A$5:$K$53,2)</f>
        <v>0.85511049676718009</v>
      </c>
      <c r="G17">
        <f>$G$2+$H$2</f>
        <v>1000</v>
      </c>
      <c r="H17" s="10">
        <f>VLOOKUP(B17,경험치표!$A$2:$K$53,2)-계산기!C17</f>
        <v>51019293947</v>
      </c>
      <c r="I17" s="10">
        <f>VLOOKUP(계산기!$B17,경험치표!$A$2:$K$53,6)</f>
        <v>7206212610</v>
      </c>
      <c r="J17" s="10">
        <f>VLOOKUP($B17,경험치표!$A$2:$K$53,11)*G17</f>
        <v>27808000000</v>
      </c>
      <c r="K17" s="10">
        <f>IF(WEEKDAY(A17)=2,VLOOKUP(계산기!$B17,경험치표!$A$2:$K$53,8)*3,0)</f>
        <v>0</v>
      </c>
      <c r="L17" s="1">
        <f t="shared" si="21"/>
        <v>35014212610</v>
      </c>
      <c r="M17" t="b">
        <f t="shared" si="22"/>
        <v>0</v>
      </c>
      <c r="N17" s="10">
        <f t="shared" si="23"/>
        <v>0</v>
      </c>
      <c r="O17" s="10">
        <f>N17/VLOOKUP(계산기!B17,경험치표!$A$2:$K$53,11)</f>
        <v>0</v>
      </c>
      <c r="P17" s="10">
        <f>IF(AND(O17&gt;=0,O17&lt;G17),VLOOKUP(B17+3,경험치표!$A$2:$K$53,11)*O17,G17*VLOOKUP(B17+3,경험치표!$A$2:$K$53,11))</f>
        <v>0</v>
      </c>
      <c r="Q17" s="10">
        <f t="shared" si="10"/>
        <v>0</v>
      </c>
      <c r="R17" s="10" t="b">
        <f t="shared" si="24"/>
        <v>0</v>
      </c>
      <c r="S17" s="10" t="b">
        <f t="shared" si="25"/>
        <v>0</v>
      </c>
      <c r="T17" s="10" t="b">
        <f t="shared" si="26"/>
        <v>0</v>
      </c>
      <c r="U17" s="10">
        <f>IF($R17=TRUE,VLOOKUP($Q17,경험치표!$A$2:$K$53,5),)</f>
        <v>0</v>
      </c>
      <c r="V17" s="10">
        <f>IF($T17=TRUE,VLOOKUP($Q17,경험치표!$A$2:$K$53,7),)</f>
        <v>0</v>
      </c>
      <c r="W17" s="10">
        <f>IF($S17=TRUE,VLOOKUP($Q17,경험치표!$A$2:$K$53,9)*2,VLOOKUP($B17,경험치표!$A$2:$K$53,9)*$D$2)</f>
        <v>4707573370</v>
      </c>
      <c r="X17" s="10">
        <f t="shared" si="27"/>
        <v>4707573370</v>
      </c>
      <c r="Y17" s="10">
        <f t="shared" si="11"/>
        <v>66675759350</v>
      </c>
      <c r="Z17" t="b">
        <f>IF(AND(Q17=0,VLOOKUP(B17,경험치표!$A$2:$K$53,2)/계산기!Y17&lt;1),TRUE,FALSE)</f>
        <v>0</v>
      </c>
      <c r="AA17">
        <f t="shared" si="12"/>
        <v>229</v>
      </c>
      <c r="AB17" s="10">
        <f>IF(Z17=FALSE,Y17,계산기!Y17-VLOOKUP(AA17-3,경험치표!$A$2:$K$53,2))</f>
        <v>66675759350</v>
      </c>
      <c r="AC17" t="b">
        <f t="shared" si="13"/>
        <v>0</v>
      </c>
      <c r="AD17" t="b">
        <f t="shared" si="14"/>
        <v>0</v>
      </c>
      <c r="AE17" s="10">
        <f>IF($AC17=TRUE,VLOOKUP($AA17,경험치표!$A$2:$K$53,5),)</f>
        <v>0</v>
      </c>
      <c r="AF17" s="10">
        <f>IF($AD17=TRUE,VLOOKUP($AA17,경험치표!$A$2:$K$53,7),)</f>
        <v>0</v>
      </c>
      <c r="AG17" s="15">
        <f t="shared" si="15"/>
        <v>66675759350</v>
      </c>
    </row>
    <row r="18" spans="1:33" ht="30" customHeight="1" x14ac:dyDescent="0.3">
      <c r="A18" s="13">
        <v>44931</v>
      </c>
      <c r="B18" s="16">
        <f t="shared" si="19"/>
        <v>229</v>
      </c>
      <c r="C18" s="15">
        <f t="shared" si="16"/>
        <v>66675759350</v>
      </c>
      <c r="D18" s="15">
        <f t="shared" si="20"/>
        <v>25944296283.288116</v>
      </c>
      <c r="E18" s="16">
        <f t="shared" si="8"/>
        <v>232</v>
      </c>
      <c r="F18" s="14">
        <f>AG18/VLOOKUP(계산기!E18,경험치표!$A$5:$K$53,2)</f>
        <v>0.11066294917471764</v>
      </c>
      <c r="G18">
        <f>$G$1</f>
        <v>300</v>
      </c>
      <c r="H18" s="10">
        <f>VLOOKUP(B18,경험치표!$A$2:$K$53,2)-계산기!C18</f>
        <v>11297507967</v>
      </c>
      <c r="I18" s="10">
        <f>VLOOKUP(계산기!$B18,경험치표!$A$2:$K$53,6)</f>
        <v>7206212610</v>
      </c>
      <c r="J18" s="10">
        <f>VLOOKUP($B18,경험치표!$A$2:$K$53,11)*G18</f>
        <v>8342400000</v>
      </c>
      <c r="K18" s="10">
        <f>IF(WEEKDAY(A18)=2,VLOOKUP(계산기!$B18,경험치표!$A$2:$K$53,8)*3,0)</f>
        <v>0</v>
      </c>
      <c r="L18" s="1">
        <f t="shared" si="21"/>
        <v>15548612610</v>
      </c>
      <c r="M18" t="b">
        <f t="shared" si="22"/>
        <v>1</v>
      </c>
      <c r="N18" s="10">
        <f t="shared" si="23"/>
        <v>4251104643</v>
      </c>
      <c r="O18" s="10">
        <f>N18/VLOOKUP(계산기!B18,경험치표!$A$2:$K$53,11)</f>
        <v>152.87344084436134</v>
      </c>
      <c r="P18" s="10">
        <f>IF(AND(O18&gt;=0,O18&lt;G18),VLOOKUP(B18+3,경험치표!$A$2:$K$53,11)*O18,G18*VLOOKUP(B18+3,경험치표!$A$2:$K$53,11))</f>
        <v>4687099696.2881184</v>
      </c>
      <c r="Q18" s="10">
        <f t="shared" si="10"/>
        <v>232</v>
      </c>
      <c r="R18" s="10" t="b">
        <f t="shared" si="24"/>
        <v>1</v>
      </c>
      <c r="S18" s="10" t="b">
        <f t="shared" si="25"/>
        <v>1</v>
      </c>
      <c r="T18" s="10" t="b">
        <f t="shared" si="26"/>
        <v>1</v>
      </c>
      <c r="U18" s="10">
        <f>IF($R18=TRUE,VLOOKUP($Q18,경험치표!$A$2:$K$53,5),)</f>
        <v>3383281665</v>
      </c>
      <c r="V18" s="10">
        <f>IF($T18=TRUE,VLOOKUP($Q18,경험치표!$A$2:$K$53,7),)</f>
        <v>1127760555</v>
      </c>
      <c r="W18" s="10">
        <f>IF($S18=TRUE,VLOOKUP($Q18,경험치표!$A$2:$K$53,9)*2,VLOOKUP($B18,경험치표!$A$2:$K$53,9)*$D$2)</f>
        <v>5448646400</v>
      </c>
      <c r="X18" s="10">
        <f t="shared" si="27"/>
        <v>5448646400</v>
      </c>
      <c r="Y18" s="10">
        <f t="shared" si="11"/>
        <v>14646788316.288118</v>
      </c>
      <c r="Z18" t="b">
        <f>IF(AND(Q18=0,VLOOKUP(B18,경험치표!$A$2:$K$53,2)/계산기!Y18&lt;1),TRUE,FALSE)</f>
        <v>0</v>
      </c>
      <c r="AA18">
        <f t="shared" si="12"/>
        <v>232</v>
      </c>
      <c r="AB18" s="10">
        <f>IF(Z18=FALSE,Y18,계산기!Y18-VLOOKUP(AA18-3,경험치표!$A$2:$K$53,2))</f>
        <v>14646788316.288118</v>
      </c>
      <c r="AC18" t="b">
        <f t="shared" si="13"/>
        <v>0</v>
      </c>
      <c r="AD18" t="b">
        <f t="shared" si="14"/>
        <v>0</v>
      </c>
      <c r="AE18" s="10">
        <f>IF($AC18=TRUE,VLOOKUP($AA18,경험치표!$A$2:$K$53,5),)</f>
        <v>0</v>
      </c>
      <c r="AF18" s="10">
        <f>IF($AD18=TRUE,VLOOKUP($AA18,경험치표!$A$2:$K$53,7),)</f>
        <v>0</v>
      </c>
      <c r="AG18" s="15">
        <f t="shared" si="15"/>
        <v>14646788316.288118</v>
      </c>
    </row>
    <row r="19" spans="1:33" ht="30" customHeight="1" x14ac:dyDescent="0.3">
      <c r="A19" s="13">
        <v>44932</v>
      </c>
      <c r="B19" s="16">
        <f t="shared" si="19"/>
        <v>232</v>
      </c>
      <c r="C19" s="15">
        <f t="shared" si="16"/>
        <v>14646788316.288118</v>
      </c>
      <c r="D19" s="15">
        <f t="shared" si="20"/>
        <v>25236140675</v>
      </c>
      <c r="E19" s="16">
        <f t="shared" si="8"/>
        <v>232</v>
      </c>
      <c r="F19" s="14">
        <f>AG19/VLOOKUP(계산기!E19,경험치표!$A$5:$K$53,2)</f>
        <v>0.30133312836873866</v>
      </c>
      <c r="G19">
        <f t="shared" ref="G19:G23" si="28">$G$1</f>
        <v>300</v>
      </c>
      <c r="H19" s="10">
        <f>VLOOKUP(B19,경험치표!$A$2:$K$53,2)-계산기!C19</f>
        <v>117708154557.71188</v>
      </c>
      <c r="I19" s="10">
        <f>VLOOKUP(계산기!$B19,경험치표!$A$2:$K$53,6)</f>
        <v>10589494275</v>
      </c>
      <c r="J19" s="10">
        <f>VLOOKUP($B19,경험치표!$A$2:$K$53,11)*G19</f>
        <v>9198000000</v>
      </c>
      <c r="K19" s="10">
        <f>IF(WEEKDAY(A19)=2,VLOOKUP(계산기!$B19,경험치표!$A$2:$K$53,8)*3,0)</f>
        <v>0</v>
      </c>
      <c r="L19" s="1">
        <f t="shared" si="21"/>
        <v>19787494275</v>
      </c>
      <c r="M19" t="b">
        <f t="shared" si="22"/>
        <v>0</v>
      </c>
      <c r="N19" s="10">
        <f t="shared" si="23"/>
        <v>0</v>
      </c>
      <c r="O19" s="10">
        <f>N19/VLOOKUP(계산기!B19,경험치표!$A$2:$K$53,11)</f>
        <v>0</v>
      </c>
      <c r="P19" s="10">
        <f>IF(AND(O19&gt;=0,O19&lt;G19),VLOOKUP(B19+3,경험치표!$A$2:$K$53,11)*O19,G19*VLOOKUP(B19+3,경험치표!$A$2:$K$53,11))</f>
        <v>0</v>
      </c>
      <c r="Q19" s="10">
        <f t="shared" si="10"/>
        <v>0</v>
      </c>
      <c r="R19" s="10" t="b">
        <f t="shared" si="24"/>
        <v>0</v>
      </c>
      <c r="S19" s="10" t="b">
        <f t="shared" si="25"/>
        <v>0</v>
      </c>
      <c r="T19" s="10" t="b">
        <f t="shared" si="26"/>
        <v>0</v>
      </c>
      <c r="U19" s="10">
        <f>IF($R19=TRUE,VLOOKUP($Q19,경험치표!$A$2:$K$53,5),)</f>
        <v>0</v>
      </c>
      <c r="V19" s="10">
        <f>IF($T19=TRUE,VLOOKUP($Q19,경험치표!$A$2:$K$53,7),)</f>
        <v>0</v>
      </c>
      <c r="W19" s="10">
        <f>IF($S19=TRUE,VLOOKUP($Q19,경험치표!$A$2:$K$53,9)*2,VLOOKUP($B19,경험치표!$A$2:$K$53,9)*$D$2)</f>
        <v>5448646400</v>
      </c>
      <c r="X19" s="10">
        <f t="shared" si="27"/>
        <v>5448646400</v>
      </c>
      <c r="Y19" s="10">
        <f t="shared" si="11"/>
        <v>39882928991.288116</v>
      </c>
      <c r="Z19" t="b">
        <f>IF(AND(Q19=0,VLOOKUP(B19,경험치표!$A$2:$K$53,2)/계산기!Y19&lt;1),TRUE,FALSE)</f>
        <v>0</v>
      </c>
      <c r="AA19">
        <f t="shared" si="12"/>
        <v>232</v>
      </c>
      <c r="AB19" s="10">
        <f>IF(Z19=FALSE,Y19,계산기!Y19-VLOOKUP(AA19-3,경험치표!$A$2:$K$53,2))</f>
        <v>39882928991.288116</v>
      </c>
      <c r="AC19" t="b">
        <f t="shared" si="13"/>
        <v>0</v>
      </c>
      <c r="AD19" t="b">
        <f t="shared" si="14"/>
        <v>0</v>
      </c>
      <c r="AE19" s="10">
        <f>IF($AC19=TRUE,VLOOKUP($AA19,경험치표!$A$2:$K$53,5),)</f>
        <v>0</v>
      </c>
      <c r="AF19" s="10">
        <f>IF($AD19=TRUE,VLOOKUP($AA19,경험치표!$A$2:$K$53,7),)</f>
        <v>0</v>
      </c>
      <c r="AG19" s="15">
        <f t="shared" si="15"/>
        <v>39882928991.288116</v>
      </c>
    </row>
    <row r="20" spans="1:33" ht="30" customHeight="1" x14ac:dyDescent="0.3">
      <c r="A20" s="13">
        <v>44933</v>
      </c>
      <c r="B20" s="16">
        <f t="shared" si="19"/>
        <v>232</v>
      </c>
      <c r="C20" s="15">
        <f t="shared" si="16"/>
        <v>39882928991.288116</v>
      </c>
      <c r="D20" s="15">
        <f t="shared" si="20"/>
        <v>25236140675</v>
      </c>
      <c r="E20" s="16">
        <f t="shared" si="8"/>
        <v>232</v>
      </c>
      <c r="F20" s="14">
        <f>AG20/VLOOKUP(계산기!E20,경험치표!$A$5:$K$53,2)</f>
        <v>0.49200330756275973</v>
      </c>
      <c r="G20">
        <f t="shared" si="28"/>
        <v>300</v>
      </c>
      <c r="H20" s="10">
        <f>VLOOKUP(B20,경험치표!$A$2:$K$53,2)-계산기!C20</f>
        <v>92472013882.711884</v>
      </c>
      <c r="I20" s="10">
        <f>VLOOKUP(계산기!$B20,경험치표!$A$2:$K$53,6)</f>
        <v>10589494275</v>
      </c>
      <c r="J20" s="10">
        <f>VLOOKUP($B20,경험치표!$A$2:$K$53,11)*G20</f>
        <v>9198000000</v>
      </c>
      <c r="K20" s="10">
        <f>IF(WEEKDAY(A20)=2,VLOOKUP(계산기!$B20,경험치표!$A$2:$K$53,8)*3,0)</f>
        <v>0</v>
      </c>
      <c r="L20" s="1">
        <f t="shared" si="21"/>
        <v>19787494275</v>
      </c>
      <c r="M20" t="b">
        <f t="shared" si="22"/>
        <v>0</v>
      </c>
      <c r="N20" s="10">
        <f t="shared" si="23"/>
        <v>0</v>
      </c>
      <c r="O20" s="10">
        <f>N20/VLOOKUP(계산기!B20,경험치표!$A$2:$K$53,11)</f>
        <v>0</v>
      </c>
      <c r="P20" s="10">
        <f>IF(AND(O20&gt;=0,O20&lt;G20),VLOOKUP(B20+3,경험치표!$A$2:$K$53,11)*O20,G20*VLOOKUP(B20+3,경험치표!$A$2:$K$53,11))</f>
        <v>0</v>
      </c>
      <c r="Q20" s="10">
        <f t="shared" si="10"/>
        <v>0</v>
      </c>
      <c r="R20" s="10" t="b">
        <f t="shared" si="24"/>
        <v>0</v>
      </c>
      <c r="S20" s="10" t="b">
        <f t="shared" si="25"/>
        <v>0</v>
      </c>
      <c r="T20" s="10" t="b">
        <f t="shared" si="26"/>
        <v>0</v>
      </c>
      <c r="U20" s="10">
        <f>IF($R20=TRUE,VLOOKUP($Q20,경험치표!$A$2:$K$53,5),)</f>
        <v>0</v>
      </c>
      <c r="V20" s="10">
        <f>IF($T20=TRUE,VLOOKUP($Q20,경험치표!$A$2:$K$53,7),)</f>
        <v>0</v>
      </c>
      <c r="W20" s="10">
        <f>IF($S20=TRUE,VLOOKUP($Q20,경험치표!$A$2:$K$53,9)*2,VLOOKUP($B20,경험치표!$A$2:$K$53,9)*$D$2)</f>
        <v>5448646400</v>
      </c>
      <c r="X20" s="10">
        <f t="shared" si="27"/>
        <v>5448646400</v>
      </c>
      <c r="Y20" s="10">
        <f t="shared" si="11"/>
        <v>65119069666.288116</v>
      </c>
      <c r="Z20" t="b">
        <f>IF(AND(Q20=0,VLOOKUP(B20,경험치표!$A$2:$K$53,2)/계산기!Y20&lt;1),TRUE,FALSE)</f>
        <v>0</v>
      </c>
      <c r="AA20">
        <f t="shared" si="12"/>
        <v>232</v>
      </c>
      <c r="AB20" s="10">
        <f>IF(Z20=FALSE,Y20,계산기!Y20-VLOOKUP(AA20-3,경험치표!$A$2:$K$53,2))</f>
        <v>65119069666.288116</v>
      </c>
      <c r="AC20" t="b">
        <f t="shared" si="13"/>
        <v>0</v>
      </c>
      <c r="AD20" t="b">
        <f t="shared" si="14"/>
        <v>0</v>
      </c>
      <c r="AE20" s="10">
        <f>IF($AC20=TRUE,VLOOKUP($AA20,경험치표!$A$2:$K$53,5),)</f>
        <v>0</v>
      </c>
      <c r="AF20" s="10">
        <f>IF($AD20=TRUE,VLOOKUP($AA20,경험치표!$A$2:$K$53,7),)</f>
        <v>0</v>
      </c>
      <c r="AG20" s="15">
        <f t="shared" si="15"/>
        <v>65119069666.288116</v>
      </c>
    </row>
    <row r="21" spans="1:33" ht="30" customHeight="1" x14ac:dyDescent="0.3">
      <c r="A21" s="13">
        <v>44934</v>
      </c>
      <c r="B21" s="16">
        <f t="shared" si="19"/>
        <v>232</v>
      </c>
      <c r="C21" s="15">
        <f t="shared" si="16"/>
        <v>65119069666.288116</v>
      </c>
      <c r="D21" s="15">
        <f t="shared" si="20"/>
        <v>25236140675</v>
      </c>
      <c r="E21" s="16">
        <f t="shared" si="8"/>
        <v>232</v>
      </c>
      <c r="F21" s="14">
        <f>AG21/VLOOKUP(계산기!E21,경험치표!$A$5:$K$53,2)</f>
        <v>0.70325695074265937</v>
      </c>
      <c r="G21">
        <f t="shared" si="28"/>
        <v>300</v>
      </c>
      <c r="H21" s="10">
        <f>VLOOKUP(B21,경험치표!$A$2:$K$53,2)-계산기!C21</f>
        <v>67235873207.711884</v>
      </c>
      <c r="I21" s="10">
        <f>VLOOKUP(계산기!$B21,경험치표!$A$2:$K$53,6)</f>
        <v>10589494275</v>
      </c>
      <c r="J21" s="10">
        <f>VLOOKUP($B21,경험치표!$A$2:$K$53,11)*G21</f>
        <v>9198000000</v>
      </c>
      <c r="K21" s="10">
        <f>IF(WEEKDAY(A21)=2,VLOOKUP(계산기!$B21,경험치표!$A$2:$K$53,8)*3,0)</f>
        <v>0</v>
      </c>
      <c r="L21" s="1">
        <f t="shared" si="21"/>
        <v>19787494275</v>
      </c>
      <c r="M21" t="b">
        <f t="shared" si="22"/>
        <v>0</v>
      </c>
      <c r="N21" s="10">
        <f t="shared" si="23"/>
        <v>0</v>
      </c>
      <c r="O21" s="10">
        <f>N21/VLOOKUP(계산기!B21,경험치표!$A$2:$K$53,11)</f>
        <v>0</v>
      </c>
      <c r="P21" s="10">
        <f>IF(AND(O21&gt;=0,O21&lt;G21),VLOOKUP(B21+3,경험치표!$A$2:$K$53,11)*O21,G21*VLOOKUP(B21+3,경험치표!$A$2:$K$53,11))</f>
        <v>0</v>
      </c>
      <c r="Q21" s="10">
        <f t="shared" si="10"/>
        <v>0</v>
      </c>
      <c r="R21" s="10" t="b">
        <f t="shared" si="24"/>
        <v>0</v>
      </c>
      <c r="S21" s="10" t="b">
        <f t="shared" si="25"/>
        <v>0</v>
      </c>
      <c r="T21" s="10" t="b">
        <f t="shared" si="26"/>
        <v>0</v>
      </c>
      <c r="U21" s="10">
        <f>IF($R21=TRUE,VLOOKUP($Q21,경험치표!$A$2:$K$53,5),)</f>
        <v>0</v>
      </c>
      <c r="V21" s="10">
        <f>IF($T21=TRUE,VLOOKUP($Q21,경험치표!$A$2:$K$53,7),)</f>
        <v>0</v>
      </c>
      <c r="W21" s="10">
        <f>IF($S21=TRUE,VLOOKUP($Q21,경험치표!$A$2:$K$53,9)*2,VLOOKUP($B21,경험치표!$A$2:$K$53,9)*$D$2)</f>
        <v>5448646400</v>
      </c>
      <c r="X21" s="10">
        <f t="shared" si="27"/>
        <v>8172969600</v>
      </c>
      <c r="Y21" s="10">
        <f t="shared" si="11"/>
        <v>93079533541.288116</v>
      </c>
      <c r="Z21" t="b">
        <f>IF(AND(Q21=0,VLOOKUP(B21,경험치표!$A$2:$K$53,2)/계산기!Y21&lt;1),TRUE,FALSE)</f>
        <v>0</v>
      </c>
      <c r="AA21">
        <f t="shared" si="12"/>
        <v>232</v>
      </c>
      <c r="AB21" s="10">
        <f>IF(Z21=FALSE,Y21,계산기!Y21-VLOOKUP(AA21-3,경험치표!$A$2:$K$53,2))</f>
        <v>93079533541.288116</v>
      </c>
      <c r="AC21" t="b">
        <f t="shared" si="13"/>
        <v>0</v>
      </c>
      <c r="AD21" t="b">
        <f t="shared" si="14"/>
        <v>0</v>
      </c>
      <c r="AE21" s="10">
        <f>IF($AC21=TRUE,VLOOKUP($AA21,경험치표!$A$2:$K$53,5),)</f>
        <v>0</v>
      </c>
      <c r="AF21" s="10">
        <f>IF($AD21=TRUE,VLOOKUP($AA21,경험치표!$A$2:$K$53,7),)</f>
        <v>0</v>
      </c>
      <c r="AG21" s="15">
        <f t="shared" si="15"/>
        <v>93079533541.288116</v>
      </c>
    </row>
    <row r="22" spans="1:33" ht="30" customHeight="1" x14ac:dyDescent="0.3">
      <c r="A22" s="13">
        <v>44935</v>
      </c>
      <c r="B22" s="16">
        <f t="shared" si="19"/>
        <v>232</v>
      </c>
      <c r="C22" s="15">
        <f t="shared" si="16"/>
        <v>93079533541.288116</v>
      </c>
      <c r="D22" s="15">
        <f t="shared" si="20"/>
        <v>35825634950</v>
      </c>
      <c r="E22" s="16">
        <f t="shared" si="8"/>
        <v>232</v>
      </c>
      <c r="F22" s="14">
        <f>AG22/VLOOKUP(계산기!E22,경험치표!$A$5:$K$53,2)</f>
        <v>0.97393543219616652</v>
      </c>
      <c r="G22">
        <f t="shared" si="28"/>
        <v>300</v>
      </c>
      <c r="H22" s="10">
        <f>VLOOKUP(B22,경험치표!$A$2:$K$53,2)-계산기!C22</f>
        <v>39275409332.711884</v>
      </c>
      <c r="I22" s="10">
        <f>VLOOKUP(계산기!$B22,경험치표!$A$2:$K$53,6)</f>
        <v>10589494275</v>
      </c>
      <c r="J22" s="10">
        <f>VLOOKUP($B22,경험치표!$A$2:$K$53,11)*G22</f>
        <v>9198000000</v>
      </c>
      <c r="K22" s="10">
        <f>IF(WEEKDAY(A22)=2,VLOOKUP(계산기!$B22,경험치표!$A$2:$K$53,8)*3,0)</f>
        <v>10589494275</v>
      </c>
      <c r="L22" s="1">
        <f t="shared" si="21"/>
        <v>30376988550</v>
      </c>
      <c r="M22" t="b">
        <f t="shared" si="22"/>
        <v>0</v>
      </c>
      <c r="N22" s="10">
        <f t="shared" si="23"/>
        <v>0</v>
      </c>
      <c r="O22" s="10">
        <f>N22/VLOOKUP(계산기!B22,경험치표!$A$2:$K$53,11)</f>
        <v>0</v>
      </c>
      <c r="P22" s="10">
        <f>IF(AND(O22&gt;=0,O22&lt;G22),VLOOKUP(B22+3,경험치표!$A$2:$K$53,11)*O22,G22*VLOOKUP(B22+3,경험치표!$A$2:$K$53,11))</f>
        <v>0</v>
      </c>
      <c r="Q22" s="10">
        <f t="shared" si="10"/>
        <v>0</v>
      </c>
      <c r="R22" s="10" t="b">
        <f t="shared" si="24"/>
        <v>0</v>
      </c>
      <c r="S22" s="10" t="b">
        <f t="shared" si="25"/>
        <v>0</v>
      </c>
      <c r="T22" s="10" t="b">
        <f t="shared" si="26"/>
        <v>0</v>
      </c>
      <c r="U22" s="10">
        <f>IF($R22=TRUE,VLOOKUP($Q22,경험치표!$A$2:$K$53,5),)</f>
        <v>0</v>
      </c>
      <c r="V22" s="10">
        <f>IF($T22=TRUE,VLOOKUP($Q22,경험치표!$A$2:$K$53,7),)</f>
        <v>0</v>
      </c>
      <c r="W22" s="10">
        <f>IF($S22=TRUE,VLOOKUP($Q22,경험치표!$A$2:$K$53,9)*2,VLOOKUP($B22,경험치표!$A$2:$K$53,9)*$D$2)</f>
        <v>5448646400</v>
      </c>
      <c r="X22" s="10">
        <f t="shared" si="27"/>
        <v>5448646400</v>
      </c>
      <c r="Y22" s="10">
        <f t="shared" si="11"/>
        <v>128905168491.28812</v>
      </c>
      <c r="Z22" t="b">
        <f>IF(AND(Q22=0,VLOOKUP(B22,경험치표!$A$2:$K$53,2)/계산기!Y22&lt;1),TRUE,FALSE)</f>
        <v>0</v>
      </c>
      <c r="AA22">
        <f t="shared" si="12"/>
        <v>232</v>
      </c>
      <c r="AB22" s="10">
        <f>IF(Z22=FALSE,Y22,계산기!Y22-VLOOKUP(AA22-3,경험치표!$A$2:$K$53,2))</f>
        <v>128905168491.28812</v>
      </c>
      <c r="AC22" t="b">
        <f t="shared" si="13"/>
        <v>0</v>
      </c>
      <c r="AD22" t="b">
        <f t="shared" si="14"/>
        <v>0</v>
      </c>
      <c r="AE22" s="10">
        <f>IF($AC22=TRUE,VLOOKUP($AA22,경험치표!$A$2:$K$53,5),)</f>
        <v>0</v>
      </c>
      <c r="AF22" s="10">
        <f>IF($AD22=TRUE,VLOOKUP($AA22,경험치표!$A$2:$K$53,7),)</f>
        <v>0</v>
      </c>
      <c r="AG22" s="15">
        <f t="shared" si="15"/>
        <v>128905168491.28812</v>
      </c>
    </row>
    <row r="23" spans="1:33" ht="30" customHeight="1" x14ac:dyDescent="0.3">
      <c r="A23" s="13">
        <v>44936</v>
      </c>
      <c r="B23" s="16">
        <f t="shared" si="19"/>
        <v>232</v>
      </c>
      <c r="C23" s="15">
        <f t="shared" si="16"/>
        <v>128905168491.28812</v>
      </c>
      <c r="D23" s="15">
        <f t="shared" si="20"/>
        <v>24101700522.711884</v>
      </c>
      <c r="E23" s="16">
        <f t="shared" si="8"/>
        <v>235</v>
      </c>
      <c r="F23" s="14">
        <f>AG23/VLOOKUP(계산기!E23,경험치표!$A$5:$K$53,2)</f>
        <v>0.10657782729393636</v>
      </c>
      <c r="G23">
        <f t="shared" si="28"/>
        <v>300</v>
      </c>
      <c r="H23" s="10">
        <f>VLOOKUP(B23,경험치표!$A$2:$K$53,2)-계산기!C23</f>
        <v>3449774382.7118835</v>
      </c>
      <c r="I23" s="10">
        <f>VLOOKUP(계산기!$B23,경험치표!$A$2:$K$53,6)</f>
        <v>10589494275</v>
      </c>
      <c r="J23" s="10">
        <f>VLOOKUP($B23,경험치표!$A$2:$K$53,11)*G23</f>
        <v>9198000000</v>
      </c>
      <c r="K23" s="10">
        <f>IF(WEEKDAY(A23)=2,VLOOKUP(계산기!$B23,경험치표!$A$2:$K$53,8)*3,0)</f>
        <v>0</v>
      </c>
      <c r="L23" s="1">
        <f t="shared" si="21"/>
        <v>19787494275</v>
      </c>
      <c r="M23" t="b">
        <f t="shared" si="22"/>
        <v>1</v>
      </c>
      <c r="N23" s="10">
        <f t="shared" si="23"/>
        <v>16337719892.288116</v>
      </c>
      <c r="O23" s="10">
        <f>N23/VLOOKUP(계산기!B23,경험치표!$A$2:$K$53,11)</f>
        <v>532.86757639556811</v>
      </c>
      <c r="P23" s="10">
        <f>IF(AND(O23&gt;=0,O23&lt;G23),VLOOKUP(B23+3,경험치표!$A$2:$K$53,11)*O23,G23*VLOOKUP(B23+3,경험치표!$A$2:$K$53,11))</f>
        <v>9714300000</v>
      </c>
      <c r="Q23" s="10">
        <f t="shared" si="10"/>
        <v>235</v>
      </c>
      <c r="R23" s="10" t="b">
        <f t="shared" si="24"/>
        <v>1</v>
      </c>
      <c r="S23" s="10" t="b">
        <f t="shared" si="25"/>
        <v>1</v>
      </c>
      <c r="T23" s="10" t="b">
        <f t="shared" si="26"/>
        <v>1</v>
      </c>
      <c r="U23" s="10">
        <f>IF($R23=TRUE,VLOOKUP($Q23,경험치표!$A$2:$K$53,5),)</f>
        <v>3485264580</v>
      </c>
      <c r="V23" s="10">
        <f>IF($T23=TRUE,VLOOKUP($Q23,경험치표!$A$2:$K$53,7),)</f>
        <v>1161754860</v>
      </c>
      <c r="W23" s="10">
        <f>IF($S23=TRUE,VLOOKUP($Q23,경험치표!$A$2:$K$53,9)*2,VLOOKUP($B23,경험치표!$A$2:$K$53,9)*$D$2)</f>
        <v>6290606700</v>
      </c>
      <c r="X23" s="10">
        <f t="shared" si="27"/>
        <v>6290606700</v>
      </c>
      <c r="Y23" s="10">
        <f t="shared" si="11"/>
        <v>20651926140</v>
      </c>
      <c r="Z23" t="b">
        <f>IF(AND(Q23=0,VLOOKUP(B23,경험치표!$A$2:$K$53,2)/계산기!Y23&lt;1),TRUE,FALSE)</f>
        <v>0</v>
      </c>
      <c r="AA23">
        <f t="shared" si="12"/>
        <v>235</v>
      </c>
      <c r="AB23" s="10">
        <f>IF(Z23=FALSE,Y23,계산기!Y23-VLOOKUP(AA23-3,경험치표!$A$2:$K$53,2))</f>
        <v>20651926140</v>
      </c>
      <c r="AC23" t="b">
        <f t="shared" si="13"/>
        <v>0</v>
      </c>
      <c r="AD23" t="b">
        <f t="shared" si="14"/>
        <v>0</v>
      </c>
      <c r="AE23" s="10">
        <f>IF($AC23=TRUE,VLOOKUP($AA23,경험치표!$A$2:$K$53,5),)</f>
        <v>0</v>
      </c>
      <c r="AF23" s="10">
        <f>IF($AD23=TRUE,VLOOKUP($AA23,경험치표!$A$2:$K$53,7),)</f>
        <v>0</v>
      </c>
      <c r="AG23" s="15">
        <f t="shared" si="15"/>
        <v>20651926140</v>
      </c>
    </row>
    <row r="24" spans="1:33" ht="30" customHeight="1" x14ac:dyDescent="0.3">
      <c r="A24" s="13">
        <v>44937</v>
      </c>
      <c r="B24" s="16">
        <f t="shared" si="19"/>
        <v>235</v>
      </c>
      <c r="C24" s="15">
        <f t="shared" si="16"/>
        <v>20651926140</v>
      </c>
      <c r="D24" s="15">
        <f t="shared" si="20"/>
        <v>36555865555</v>
      </c>
      <c r="E24" s="16">
        <f t="shared" si="8"/>
        <v>235</v>
      </c>
      <c r="F24" s="14">
        <f>AG24/VLOOKUP(계산기!E24,경험치표!$A$5:$K$53,2)</f>
        <v>0.29523067736175801</v>
      </c>
      <c r="G24">
        <f>$G$2</f>
        <v>500</v>
      </c>
      <c r="H24" s="10">
        <f>VLOOKUP(B24,경험치표!$A$2:$K$53,2)-계산기!C24</f>
        <v>173121269133</v>
      </c>
      <c r="I24" s="10">
        <f>VLOOKUP(계산기!$B24,경험치표!$A$2:$K$53,6)</f>
        <v>14074758855</v>
      </c>
      <c r="J24" s="10">
        <f>VLOOKUP($B24,경험치표!$A$2:$K$53,11)*G24</f>
        <v>16190500000</v>
      </c>
      <c r="K24" s="10">
        <f>IF(WEEKDAY(A24)=2,VLOOKUP(계산기!$B24,경험치표!$A$2:$K$53,8)*3,0)</f>
        <v>0</v>
      </c>
      <c r="L24" s="1">
        <f t="shared" si="21"/>
        <v>30265258855</v>
      </c>
      <c r="M24" t="b">
        <f t="shared" si="22"/>
        <v>0</v>
      </c>
      <c r="N24" s="10">
        <f t="shared" si="23"/>
        <v>0</v>
      </c>
      <c r="O24" s="10">
        <f>N24/VLOOKUP(계산기!B24,경험치표!$A$2:$K$53,11)</f>
        <v>0</v>
      </c>
      <c r="P24" s="10">
        <f>IF(AND(O24&gt;=0,O24&lt;G24),VLOOKUP(B24+3,경험치표!$A$2:$K$53,11)*O24,G24*VLOOKUP(B24+3,경험치표!$A$2:$K$53,11))</f>
        <v>0</v>
      </c>
      <c r="Q24" s="10">
        <f t="shared" si="10"/>
        <v>0</v>
      </c>
      <c r="R24" s="10" t="b">
        <f t="shared" si="24"/>
        <v>0</v>
      </c>
      <c r="S24" s="10" t="b">
        <f t="shared" si="25"/>
        <v>0</v>
      </c>
      <c r="T24" s="10" t="b">
        <f t="shared" si="26"/>
        <v>0</v>
      </c>
      <c r="U24" s="10">
        <f>IF($R24=TRUE,VLOOKUP($Q24,경험치표!$A$2:$K$53,5),)</f>
        <v>0</v>
      </c>
      <c r="V24" s="10">
        <f>IF($T24=TRUE,VLOOKUP($Q24,경험치표!$A$2:$K$53,7),)</f>
        <v>0</v>
      </c>
      <c r="W24" s="10">
        <f>IF($S24=TRUE,VLOOKUP($Q24,경험치표!$A$2:$K$53,9)*2,VLOOKUP($B24,경험치표!$A$2:$K$53,9)*$D$2)</f>
        <v>6290606700</v>
      </c>
      <c r="X24" s="10">
        <f t="shared" si="27"/>
        <v>6290606700</v>
      </c>
      <c r="Y24" s="10">
        <f t="shared" si="11"/>
        <v>57207791695</v>
      </c>
      <c r="Z24" t="b">
        <f>IF(AND(Q24=0,VLOOKUP(B24,경험치표!$A$2:$K$53,2)/계산기!Y24&lt;1),TRUE,FALSE)</f>
        <v>0</v>
      </c>
      <c r="AA24">
        <f t="shared" si="12"/>
        <v>235</v>
      </c>
      <c r="AB24" s="10">
        <f>IF(Z24=FALSE,Y24,계산기!Y24-VLOOKUP(AA24-3,경험치표!$A$2:$K$53,2))</f>
        <v>57207791695</v>
      </c>
      <c r="AC24" t="b">
        <f t="shared" si="13"/>
        <v>0</v>
      </c>
      <c r="AD24" t="b">
        <f t="shared" si="14"/>
        <v>0</v>
      </c>
      <c r="AE24" s="10">
        <f>IF($AC24=TRUE,VLOOKUP($AA24,경험치표!$A$2:$K$53,5),)</f>
        <v>0</v>
      </c>
      <c r="AF24" s="10">
        <f>IF($AD24=TRUE,VLOOKUP($AA24,경험치표!$A$2:$K$53,7),)</f>
        <v>0</v>
      </c>
      <c r="AG24" s="15">
        <f t="shared" si="15"/>
        <v>57207791695</v>
      </c>
    </row>
    <row r="25" spans="1:33" ht="30" customHeight="1" x14ac:dyDescent="0.3">
      <c r="A25" s="13">
        <v>44938</v>
      </c>
      <c r="B25" s="16">
        <f t="shared" si="19"/>
        <v>235</v>
      </c>
      <c r="C25" s="15">
        <f t="shared" si="16"/>
        <v>57207791695</v>
      </c>
      <c r="D25" s="15">
        <f t="shared" si="20"/>
        <v>30079665555</v>
      </c>
      <c r="E25" s="16">
        <f t="shared" si="8"/>
        <v>235</v>
      </c>
      <c r="F25" s="14">
        <f>AG25/VLOOKUP(계산기!E25,경험치표!$A$5:$K$53,2)</f>
        <v>0.45046198018783701</v>
      </c>
      <c r="G25">
        <f>$G$1</f>
        <v>300</v>
      </c>
      <c r="H25" s="10">
        <f>VLOOKUP(B25,경험치표!$A$2:$K$53,2)-계산기!C25</f>
        <v>136565403578</v>
      </c>
      <c r="I25" s="10">
        <f>VLOOKUP(계산기!$B25,경험치표!$A$2:$K$53,6)</f>
        <v>14074758855</v>
      </c>
      <c r="J25" s="10">
        <f>VLOOKUP($B25,경험치표!$A$2:$K$53,11)*G25</f>
        <v>9714300000</v>
      </c>
      <c r="K25" s="10">
        <f>IF(WEEKDAY(A25)=2,VLOOKUP(계산기!$B25,경험치표!$A$2:$K$53,8)*3,0)</f>
        <v>0</v>
      </c>
      <c r="L25" s="1">
        <f t="shared" si="21"/>
        <v>23789058855</v>
      </c>
      <c r="M25" t="b">
        <f t="shared" si="22"/>
        <v>0</v>
      </c>
      <c r="N25" s="10">
        <f t="shared" si="23"/>
        <v>0</v>
      </c>
      <c r="O25" s="10">
        <f>N25/VLOOKUP(계산기!B25,경험치표!$A$2:$K$53,11)</f>
        <v>0</v>
      </c>
      <c r="P25" s="10">
        <f>IF(AND(O25&gt;=0,O25&lt;G25),VLOOKUP(B25+3,경험치표!$A$2:$K$53,11)*O25,G25*VLOOKUP(B25+3,경험치표!$A$2:$K$53,11))</f>
        <v>0</v>
      </c>
      <c r="Q25" s="10">
        <f t="shared" si="10"/>
        <v>0</v>
      </c>
      <c r="R25" s="10" t="b">
        <f t="shared" si="24"/>
        <v>0</v>
      </c>
      <c r="S25" s="10" t="b">
        <f t="shared" si="25"/>
        <v>0</v>
      </c>
      <c r="T25" s="10" t="b">
        <f t="shared" si="26"/>
        <v>0</v>
      </c>
      <c r="U25" s="10">
        <f>IF($R25=TRUE,VLOOKUP($Q25,경험치표!$A$2:$K$53,5),)</f>
        <v>0</v>
      </c>
      <c r="V25" s="10">
        <f>IF($T25=TRUE,VLOOKUP($Q25,경험치표!$A$2:$K$53,7),)</f>
        <v>0</v>
      </c>
      <c r="W25" s="10">
        <f>IF($S25=TRUE,VLOOKUP($Q25,경험치표!$A$2:$K$53,9)*2,VLOOKUP($B25,경험치표!$A$2:$K$53,9)*$D$2)</f>
        <v>6290606700</v>
      </c>
      <c r="X25" s="10">
        <f t="shared" si="27"/>
        <v>6290606700</v>
      </c>
      <c r="Y25" s="10">
        <f t="shared" si="11"/>
        <v>87287457250</v>
      </c>
      <c r="Z25" t="b">
        <f>IF(AND(Q25=0,VLOOKUP(B25,경험치표!$A$2:$K$53,2)/계산기!Y25&lt;1),TRUE,FALSE)</f>
        <v>0</v>
      </c>
      <c r="AA25">
        <f t="shared" si="12"/>
        <v>235</v>
      </c>
      <c r="AB25" s="10">
        <f>IF(Z25=FALSE,Y25,계산기!Y25-VLOOKUP(AA25-3,경험치표!$A$2:$K$53,2))</f>
        <v>87287457250</v>
      </c>
      <c r="AC25" t="b">
        <f t="shared" si="13"/>
        <v>0</v>
      </c>
      <c r="AD25" t="b">
        <f t="shared" si="14"/>
        <v>0</v>
      </c>
      <c r="AE25" s="10">
        <f>IF($AC25=TRUE,VLOOKUP($AA25,경험치표!$A$2:$K$53,5),)</f>
        <v>0</v>
      </c>
      <c r="AF25" s="10">
        <f>IF($AD25=TRUE,VLOOKUP($AA25,경험치표!$A$2:$K$53,7),)</f>
        <v>0</v>
      </c>
      <c r="AG25" s="15">
        <f t="shared" si="15"/>
        <v>87287457250</v>
      </c>
    </row>
    <row r="26" spans="1:33" ht="30" customHeight="1" x14ac:dyDescent="0.3">
      <c r="A26" s="13">
        <v>44939</v>
      </c>
      <c r="B26" s="16">
        <f t="shared" si="19"/>
        <v>235</v>
      </c>
      <c r="C26" s="15">
        <f t="shared" si="16"/>
        <v>87287457250</v>
      </c>
      <c r="D26" s="15">
        <f t="shared" si="20"/>
        <v>30079665555</v>
      </c>
      <c r="E26" s="16">
        <f t="shared" si="8"/>
        <v>235</v>
      </c>
      <c r="F26" s="14">
        <f>AG26/VLOOKUP(계산기!E26,경험치표!$A$5:$K$53,2)</f>
        <v>0.60569328301391601</v>
      </c>
      <c r="G26">
        <f t="shared" ref="G26:G30" si="29">$G$1</f>
        <v>300</v>
      </c>
      <c r="H26" s="10">
        <f>VLOOKUP(B26,경험치표!$A$2:$K$53,2)-계산기!C26</f>
        <v>106485738023</v>
      </c>
      <c r="I26" s="10">
        <f>VLOOKUP(계산기!$B26,경험치표!$A$2:$K$53,6)</f>
        <v>14074758855</v>
      </c>
      <c r="J26" s="10">
        <f>VLOOKUP($B26,경험치표!$A$2:$K$53,11)*G26</f>
        <v>9714300000</v>
      </c>
      <c r="K26" s="10">
        <f>IF(WEEKDAY(A26)=2,VLOOKUP(계산기!$B26,경험치표!$A$2:$K$53,8)*3,0)</f>
        <v>0</v>
      </c>
      <c r="L26" s="1">
        <f t="shared" si="21"/>
        <v>23789058855</v>
      </c>
      <c r="M26" t="b">
        <f t="shared" si="22"/>
        <v>0</v>
      </c>
      <c r="N26" s="10">
        <f t="shared" si="23"/>
        <v>0</v>
      </c>
      <c r="O26" s="10">
        <f>N26/VLOOKUP(계산기!B26,경험치표!$A$2:$K$53,11)</f>
        <v>0</v>
      </c>
      <c r="P26" s="10">
        <f>IF(AND(O26&gt;=0,O26&lt;G26),VLOOKUP(B26+3,경험치표!$A$2:$K$53,11)*O26,G26*VLOOKUP(B26+3,경험치표!$A$2:$K$53,11))</f>
        <v>0</v>
      </c>
      <c r="Q26" s="10">
        <f t="shared" si="10"/>
        <v>0</v>
      </c>
      <c r="R26" s="10" t="b">
        <f t="shared" si="24"/>
        <v>0</v>
      </c>
      <c r="S26" s="10" t="b">
        <f t="shared" si="25"/>
        <v>0</v>
      </c>
      <c r="T26" s="10" t="b">
        <f t="shared" si="26"/>
        <v>0</v>
      </c>
      <c r="U26" s="10">
        <f>IF($R26=TRUE,VLOOKUP($Q26,경험치표!$A$2:$K$53,5),)</f>
        <v>0</v>
      </c>
      <c r="V26" s="10">
        <f>IF($T26=TRUE,VLOOKUP($Q26,경험치표!$A$2:$K$53,7),)</f>
        <v>0</v>
      </c>
      <c r="W26" s="10">
        <f>IF($S26=TRUE,VLOOKUP($Q26,경험치표!$A$2:$K$53,9)*2,VLOOKUP($B26,경험치표!$A$2:$K$53,9)*$D$2)</f>
        <v>6290606700</v>
      </c>
      <c r="X26" s="10">
        <f t="shared" si="27"/>
        <v>6290606700</v>
      </c>
      <c r="Y26" s="10">
        <f t="shared" si="11"/>
        <v>117367122805</v>
      </c>
      <c r="Z26" t="b">
        <f>IF(AND(Q26=0,VLOOKUP(B26,경험치표!$A$2:$K$53,2)/계산기!Y26&lt;1),TRUE,FALSE)</f>
        <v>0</v>
      </c>
      <c r="AA26">
        <f t="shared" si="12"/>
        <v>235</v>
      </c>
      <c r="AB26" s="10">
        <f>IF(Z26=FALSE,Y26,계산기!Y26-VLOOKUP(AA26-3,경험치표!$A$2:$K$53,2))</f>
        <v>117367122805</v>
      </c>
      <c r="AC26" t="b">
        <f t="shared" si="13"/>
        <v>0</v>
      </c>
      <c r="AD26" t="b">
        <f t="shared" si="14"/>
        <v>0</v>
      </c>
      <c r="AE26" s="10">
        <f>IF($AC26=TRUE,VLOOKUP($AA26,경험치표!$A$2:$K$53,5),)</f>
        <v>0</v>
      </c>
      <c r="AF26" s="10">
        <f>IF($AD26=TRUE,VLOOKUP($AA26,경험치표!$A$2:$K$53,7),)</f>
        <v>0</v>
      </c>
      <c r="AG26" s="15">
        <f t="shared" si="15"/>
        <v>117367122805</v>
      </c>
    </row>
    <row r="27" spans="1:33" ht="30" customHeight="1" x14ac:dyDescent="0.3">
      <c r="A27" s="13">
        <v>44940</v>
      </c>
      <c r="B27" s="16">
        <f t="shared" si="19"/>
        <v>235</v>
      </c>
      <c r="C27" s="15">
        <f t="shared" si="16"/>
        <v>117367122805</v>
      </c>
      <c r="D27" s="15">
        <f t="shared" si="20"/>
        <v>30079665555</v>
      </c>
      <c r="E27" s="16">
        <f t="shared" si="8"/>
        <v>235</v>
      </c>
      <c r="F27" s="14">
        <f>AG27/VLOOKUP(계산기!E27,경험치표!$A$5:$K$53,2)</f>
        <v>0.760924585839995</v>
      </c>
      <c r="G27">
        <f t="shared" si="29"/>
        <v>300</v>
      </c>
      <c r="H27" s="10">
        <f>VLOOKUP(B27,경험치표!$A$2:$K$53,2)-계산기!C27</f>
        <v>76406072468</v>
      </c>
      <c r="I27" s="10">
        <f>VLOOKUP(계산기!$B27,경험치표!$A$2:$K$53,6)</f>
        <v>14074758855</v>
      </c>
      <c r="J27" s="10">
        <f>VLOOKUP($B27,경험치표!$A$2:$K$53,11)*G27</f>
        <v>9714300000</v>
      </c>
      <c r="K27" s="10">
        <f>IF(WEEKDAY(A27)=2,VLOOKUP(계산기!$B27,경험치표!$A$2:$K$53,8)*3,0)</f>
        <v>0</v>
      </c>
      <c r="L27" s="1">
        <f t="shared" si="21"/>
        <v>23789058855</v>
      </c>
      <c r="M27" t="b">
        <f t="shared" si="22"/>
        <v>0</v>
      </c>
      <c r="N27" s="10">
        <f t="shared" si="23"/>
        <v>0</v>
      </c>
      <c r="O27" s="10">
        <f>N27/VLOOKUP(계산기!B27,경험치표!$A$2:$K$53,11)</f>
        <v>0</v>
      </c>
      <c r="P27" s="10">
        <f>IF(AND(O27&gt;=0,O27&lt;G27),VLOOKUP(B27+3,경험치표!$A$2:$K$53,11)*O27,G27*VLOOKUP(B27+3,경험치표!$A$2:$K$53,11))</f>
        <v>0</v>
      </c>
      <c r="Q27" s="10">
        <f t="shared" si="10"/>
        <v>0</v>
      </c>
      <c r="R27" s="10" t="b">
        <f t="shared" si="24"/>
        <v>0</v>
      </c>
      <c r="S27" s="10" t="b">
        <f t="shared" si="25"/>
        <v>0</v>
      </c>
      <c r="T27" s="10" t="b">
        <f t="shared" si="26"/>
        <v>0</v>
      </c>
      <c r="U27" s="10">
        <f>IF($R27=TRUE,VLOOKUP($Q27,경험치표!$A$2:$K$53,5),)</f>
        <v>0</v>
      </c>
      <c r="V27" s="10">
        <f>IF($T27=TRUE,VLOOKUP($Q27,경험치표!$A$2:$K$53,7),)</f>
        <v>0</v>
      </c>
      <c r="W27" s="10">
        <f>IF($S27=TRUE,VLOOKUP($Q27,경험치표!$A$2:$K$53,9)*2,VLOOKUP($B27,경험치표!$A$2:$K$53,9)*$D$2)</f>
        <v>6290606700</v>
      </c>
      <c r="X27" s="10">
        <f t="shared" si="27"/>
        <v>6290606700</v>
      </c>
      <c r="Y27" s="10">
        <f t="shared" si="11"/>
        <v>147446788360</v>
      </c>
      <c r="Z27" t="b">
        <f>IF(AND(Q27=0,VLOOKUP(B27,경험치표!$A$2:$K$53,2)/계산기!Y27&lt;1),TRUE,FALSE)</f>
        <v>0</v>
      </c>
      <c r="AA27">
        <f t="shared" si="12"/>
        <v>235</v>
      </c>
      <c r="AB27" s="10">
        <f>IF(Z27=FALSE,Y27,계산기!Y27-VLOOKUP(AA27-3,경험치표!$A$2:$K$53,2))</f>
        <v>147446788360</v>
      </c>
      <c r="AC27" t="b">
        <f t="shared" si="13"/>
        <v>0</v>
      </c>
      <c r="AD27" t="b">
        <f t="shared" si="14"/>
        <v>0</v>
      </c>
      <c r="AE27" s="10">
        <f>IF($AC27=TRUE,VLOOKUP($AA27,경험치표!$A$2:$K$53,5),)</f>
        <v>0</v>
      </c>
      <c r="AF27" s="10">
        <f>IF($AD27=TRUE,VLOOKUP($AA27,경험치표!$A$2:$K$53,7),)</f>
        <v>0</v>
      </c>
      <c r="AG27" s="15">
        <f t="shared" si="15"/>
        <v>147446788360</v>
      </c>
    </row>
    <row r="28" spans="1:33" ht="30" customHeight="1" x14ac:dyDescent="0.3">
      <c r="A28" s="13">
        <v>44941</v>
      </c>
      <c r="B28" s="16">
        <f t="shared" si="19"/>
        <v>235</v>
      </c>
      <c r="C28" s="15">
        <f t="shared" si="16"/>
        <v>147446788360</v>
      </c>
      <c r="D28" s="15">
        <f t="shared" si="20"/>
        <v>30079665555</v>
      </c>
      <c r="E28" s="16">
        <f t="shared" si="8"/>
        <v>235</v>
      </c>
      <c r="F28" s="14">
        <f>AG28/VLOOKUP(계산기!E28,경험치표!$A$5:$K$53,2)</f>
        <v>0.93238776916723776</v>
      </c>
      <c r="G28">
        <f t="shared" si="29"/>
        <v>300</v>
      </c>
      <c r="H28" s="10">
        <f>VLOOKUP(B28,경험치표!$A$2:$K$53,2)-계산기!C28</f>
        <v>46326406913</v>
      </c>
      <c r="I28" s="10">
        <f>VLOOKUP(계산기!$B28,경험치표!$A$2:$K$53,6)</f>
        <v>14074758855</v>
      </c>
      <c r="J28" s="10">
        <f>VLOOKUP($B28,경험치표!$A$2:$K$53,11)*G28</f>
        <v>9714300000</v>
      </c>
      <c r="K28" s="10">
        <f>IF(WEEKDAY(A28)=2,VLOOKUP(계산기!$B28,경험치표!$A$2:$K$53,8)*3,0)</f>
        <v>0</v>
      </c>
      <c r="L28" s="1">
        <f t="shared" si="21"/>
        <v>23789058855</v>
      </c>
      <c r="M28" t="b">
        <f t="shared" si="22"/>
        <v>0</v>
      </c>
      <c r="N28" s="10">
        <f t="shared" si="23"/>
        <v>0</v>
      </c>
      <c r="O28" s="10">
        <f>N28/VLOOKUP(계산기!B28,경험치표!$A$2:$K$53,11)</f>
        <v>0</v>
      </c>
      <c r="P28" s="10">
        <f>IF(AND(O28&gt;=0,O28&lt;G28),VLOOKUP(B28+3,경험치표!$A$2:$K$53,11)*O28,G28*VLOOKUP(B28+3,경험치표!$A$2:$K$53,11))</f>
        <v>0</v>
      </c>
      <c r="Q28" s="10">
        <f t="shared" si="10"/>
        <v>0</v>
      </c>
      <c r="R28" s="10" t="b">
        <f t="shared" si="24"/>
        <v>0</v>
      </c>
      <c r="S28" s="10" t="b">
        <f t="shared" si="25"/>
        <v>0</v>
      </c>
      <c r="T28" s="10" t="b">
        <f t="shared" si="26"/>
        <v>0</v>
      </c>
      <c r="U28" s="10">
        <f>IF($R28=TRUE,VLOOKUP($Q28,경험치표!$A$2:$K$53,5),)</f>
        <v>0</v>
      </c>
      <c r="V28" s="10">
        <f>IF($T28=TRUE,VLOOKUP($Q28,경험치표!$A$2:$K$53,7),)</f>
        <v>0</v>
      </c>
      <c r="W28" s="10">
        <f>IF($S28=TRUE,VLOOKUP($Q28,경험치표!$A$2:$K$53,9)*2,VLOOKUP($B28,경험치표!$A$2:$K$53,9)*$D$2)</f>
        <v>6290606700</v>
      </c>
      <c r="X28" s="10">
        <f t="shared" si="27"/>
        <v>9435910050</v>
      </c>
      <c r="Y28" s="10">
        <f t="shared" si="11"/>
        <v>180671757265</v>
      </c>
      <c r="Z28" t="b">
        <f>IF(AND(Q28=0,VLOOKUP(B28,경험치표!$A$2:$K$53,2)/계산기!Y28&lt;1),TRUE,FALSE)</f>
        <v>0</v>
      </c>
      <c r="AA28">
        <f t="shared" si="12"/>
        <v>235</v>
      </c>
      <c r="AB28" s="10">
        <f>IF(Z28=FALSE,Y28,계산기!Y28-VLOOKUP(AA28-3,경험치표!$A$2:$K$53,2))</f>
        <v>180671757265</v>
      </c>
      <c r="AC28" t="b">
        <f t="shared" si="13"/>
        <v>0</v>
      </c>
      <c r="AD28" t="b">
        <f t="shared" si="14"/>
        <v>0</v>
      </c>
      <c r="AE28" s="10">
        <f>IF($AC28=TRUE,VLOOKUP($AA28,경험치표!$A$2:$K$53,5),)</f>
        <v>0</v>
      </c>
      <c r="AF28" s="10">
        <f>IF($AD28=TRUE,VLOOKUP($AA28,경험치표!$A$2:$K$53,7),)</f>
        <v>0</v>
      </c>
      <c r="AG28" s="15">
        <f t="shared" si="15"/>
        <v>180671757265</v>
      </c>
    </row>
    <row r="29" spans="1:33" ht="30" customHeight="1" x14ac:dyDescent="0.3">
      <c r="A29" s="13">
        <v>44942</v>
      </c>
      <c r="B29" s="16">
        <f t="shared" si="19"/>
        <v>235</v>
      </c>
      <c r="C29" s="15">
        <f t="shared" si="16"/>
        <v>180671757265</v>
      </c>
      <c r="D29" s="15">
        <f t="shared" si="20"/>
        <v>29625344708</v>
      </c>
      <c r="E29" s="16">
        <f t="shared" si="8"/>
        <v>238</v>
      </c>
      <c r="F29" s="14">
        <f>AG29/VLOOKUP(계산기!E29,경험치표!$A$5:$K$53,2)</f>
        <v>7.8038220793535784E-2</v>
      </c>
      <c r="G29">
        <f t="shared" si="29"/>
        <v>300</v>
      </c>
      <c r="H29" s="10">
        <f>VLOOKUP(B29,경험치표!$A$2:$K$53,2)-계산기!C29</f>
        <v>13101438008</v>
      </c>
      <c r="I29" s="10">
        <f>VLOOKUP(계산기!$B29,경험치표!$A$2:$K$53,6)</f>
        <v>14074758855</v>
      </c>
      <c r="J29" s="10">
        <f>VLOOKUP($B29,경험치표!$A$2:$K$53,11)*G29</f>
        <v>9714300000</v>
      </c>
      <c r="K29" s="10">
        <f>IF(WEEKDAY(A29)=2,VLOOKUP(계산기!$B29,경험치표!$A$2:$K$53,8)*3,0)</f>
        <v>14074758855</v>
      </c>
      <c r="L29" s="1">
        <f t="shared" si="21"/>
        <v>37863817710</v>
      </c>
      <c r="M29" t="b">
        <f t="shared" si="22"/>
        <v>1</v>
      </c>
      <c r="N29" s="10">
        <f t="shared" si="23"/>
        <v>24762379702</v>
      </c>
      <c r="O29" s="10">
        <f>N29/VLOOKUP(계산기!B29,경험치표!$A$2:$K$53,11)</f>
        <v>764.71942503319849</v>
      </c>
      <c r="P29" s="10">
        <f>IF(AND(O29&gt;=0,O29&lt;G29),VLOOKUP(B29+3,경험치표!$A$2:$K$53,11)*O29,G29*VLOOKUP(B29+3,경험치표!$A$2:$K$53,11))</f>
        <v>10233300000</v>
      </c>
      <c r="Q29" s="10">
        <f t="shared" si="10"/>
        <v>238</v>
      </c>
      <c r="R29" s="10" t="b">
        <f t="shared" si="24"/>
        <v>0</v>
      </c>
      <c r="S29" s="10" t="b">
        <f t="shared" si="25"/>
        <v>0</v>
      </c>
      <c r="T29" s="10" t="b">
        <f t="shared" si="26"/>
        <v>0</v>
      </c>
      <c r="U29" s="10">
        <f>IF($R29=TRUE,VLOOKUP($Q29,경험치표!$A$2:$K$53,5),)</f>
        <v>0</v>
      </c>
      <c r="V29" s="10">
        <f>IF($T29=TRUE,VLOOKUP($Q29,경험치표!$A$2:$K$53,7),)</f>
        <v>0</v>
      </c>
      <c r="W29" s="10">
        <f>IF($S29=TRUE,VLOOKUP($Q29,경험치표!$A$2:$K$53,9)*2,VLOOKUP($B29,경험치표!$A$2:$K$53,9)*$D$2)</f>
        <v>6290606700</v>
      </c>
      <c r="X29" s="10">
        <f t="shared" si="27"/>
        <v>6290606700</v>
      </c>
      <c r="Y29" s="10">
        <f t="shared" si="11"/>
        <v>16523906700</v>
      </c>
      <c r="Z29" t="b">
        <f>IF(AND(Q29=0,VLOOKUP(B29,경험치표!$A$2:$K$53,2)/계산기!Y29&lt;1),TRUE,FALSE)</f>
        <v>0</v>
      </c>
      <c r="AA29">
        <f t="shared" si="12"/>
        <v>238</v>
      </c>
      <c r="AB29" s="10">
        <f>IF(Z29=FALSE,Y29,계산기!Y29-VLOOKUP(AA29-3,경험치표!$A$2:$K$53,2))</f>
        <v>16523906700</v>
      </c>
      <c r="AC29" t="b">
        <f t="shared" si="13"/>
        <v>0</v>
      </c>
      <c r="AD29" t="b">
        <f t="shared" si="14"/>
        <v>0</v>
      </c>
      <c r="AE29" s="10">
        <f>IF($AC29=TRUE,VLOOKUP($AA29,경험치표!$A$2:$K$53,5),)</f>
        <v>0</v>
      </c>
      <c r="AF29" s="10">
        <f>IF($AD29=TRUE,VLOOKUP($AA29,경험치표!$A$2:$K$53,7),)</f>
        <v>0</v>
      </c>
      <c r="AG29" s="15">
        <f t="shared" si="15"/>
        <v>16523906700</v>
      </c>
    </row>
    <row r="30" spans="1:33" ht="30" customHeight="1" x14ac:dyDescent="0.3">
      <c r="A30" s="13">
        <v>44943</v>
      </c>
      <c r="B30" s="16">
        <f t="shared" si="19"/>
        <v>238</v>
      </c>
      <c r="C30" s="15">
        <f t="shared" si="16"/>
        <v>16523906700</v>
      </c>
      <c r="D30" s="15">
        <f t="shared" si="20"/>
        <v>30598665555</v>
      </c>
      <c r="E30" s="16">
        <f t="shared" si="8"/>
        <v>238</v>
      </c>
      <c r="F30" s="14">
        <f>AG30/VLOOKUP(계산기!E30,경험치표!$A$5:$K$53,2)</f>
        <v>0.22254795822558315</v>
      </c>
      <c r="G30">
        <f t="shared" si="29"/>
        <v>300</v>
      </c>
      <c r="H30" s="10">
        <f>VLOOKUP(B30,경험치표!$A$2:$K$53,2)-계산기!C30</f>
        <v>195217295649</v>
      </c>
      <c r="I30" s="10">
        <f>VLOOKUP(계산기!$B30,경험치표!$A$2:$K$53,6)</f>
        <v>14074758855</v>
      </c>
      <c r="J30" s="10">
        <f>VLOOKUP($B30,경험치표!$A$2:$K$53,11)*G30</f>
        <v>10233300000</v>
      </c>
      <c r="K30" s="10">
        <f>IF(WEEKDAY(A30)=2,VLOOKUP(계산기!$B30,경험치표!$A$2:$K$53,8)*3,0)</f>
        <v>0</v>
      </c>
      <c r="L30" s="1">
        <f t="shared" si="21"/>
        <v>24308058855</v>
      </c>
      <c r="M30" t="b">
        <f t="shared" si="22"/>
        <v>0</v>
      </c>
      <c r="N30" s="10">
        <f t="shared" si="23"/>
        <v>0</v>
      </c>
      <c r="O30" s="10">
        <f>N30/VLOOKUP(계산기!B30,경험치표!$A$2:$K$53,11)</f>
        <v>0</v>
      </c>
      <c r="P30" s="10">
        <f>IF(AND(O30&gt;=0,O30&lt;G30),VLOOKUP(B30+3,경험치표!$A$2:$K$53,11)*O30,G30*VLOOKUP(B30+3,경험치표!$A$2:$K$53,11))</f>
        <v>0</v>
      </c>
      <c r="Q30" s="10">
        <f t="shared" si="10"/>
        <v>0</v>
      </c>
      <c r="R30" s="10" t="b">
        <f t="shared" si="24"/>
        <v>0</v>
      </c>
      <c r="S30" s="10" t="b">
        <f t="shared" si="25"/>
        <v>0</v>
      </c>
      <c r="T30" s="10" t="b">
        <f t="shared" si="26"/>
        <v>0</v>
      </c>
      <c r="U30" s="10">
        <f>IF($R30=TRUE,VLOOKUP($Q30,경험치표!$A$2:$K$53,5),)</f>
        <v>0</v>
      </c>
      <c r="V30" s="10">
        <f>IF($T30=TRUE,VLOOKUP($Q30,경험치표!$A$2:$K$53,7),)</f>
        <v>0</v>
      </c>
      <c r="W30" s="10">
        <f>IF($S30=TRUE,VLOOKUP($Q30,경험치표!$A$2:$K$53,9)*2,VLOOKUP($B30,경험치표!$A$2:$K$53,9)*$D$2)</f>
        <v>6290606700</v>
      </c>
      <c r="X30" s="10">
        <f t="shared" si="27"/>
        <v>6290606700</v>
      </c>
      <c r="Y30" s="10">
        <f t="shared" si="11"/>
        <v>47122572255</v>
      </c>
      <c r="Z30" t="b">
        <f>IF(AND(Q30=0,VLOOKUP(B30,경험치표!$A$2:$K$53,2)/계산기!Y30&lt;1),TRUE,FALSE)</f>
        <v>0</v>
      </c>
      <c r="AA30">
        <f t="shared" si="12"/>
        <v>238</v>
      </c>
      <c r="AB30" s="10">
        <f>IF(Z30=FALSE,Y30,계산기!Y30-VLOOKUP(AA30-3,경험치표!$A$2:$K$53,2))</f>
        <v>47122572255</v>
      </c>
      <c r="AC30" t="b">
        <f t="shared" si="13"/>
        <v>0</v>
      </c>
      <c r="AD30" t="b">
        <f t="shared" si="14"/>
        <v>0</v>
      </c>
      <c r="AE30" s="10">
        <f>IF($AC30=TRUE,VLOOKUP($AA30,경험치표!$A$2:$K$53,5),)</f>
        <v>0</v>
      </c>
      <c r="AF30" s="10">
        <f>IF($AD30=TRUE,VLOOKUP($AA30,경험치표!$A$2:$K$53,7),)</f>
        <v>0</v>
      </c>
      <c r="AG30" s="15">
        <f t="shared" si="15"/>
        <v>47122572255</v>
      </c>
    </row>
    <row r="31" spans="1:33" ht="30" customHeight="1" x14ac:dyDescent="0.3">
      <c r="A31" s="13">
        <v>44944</v>
      </c>
      <c r="B31" s="16">
        <f t="shared" si="19"/>
        <v>238</v>
      </c>
      <c r="C31" s="15">
        <f t="shared" si="16"/>
        <v>47122572255</v>
      </c>
      <c r="D31" s="15">
        <f t="shared" si="20"/>
        <v>37420865555</v>
      </c>
      <c r="E31" s="16">
        <f t="shared" si="8"/>
        <v>238</v>
      </c>
      <c r="F31" s="14">
        <f>AG31/VLOOKUP(계산기!E31,경험치표!$A$5:$K$53,2)</f>
        <v>0.39927721611145028</v>
      </c>
      <c r="G31">
        <f>$G$2</f>
        <v>500</v>
      </c>
      <c r="H31" s="10">
        <f>VLOOKUP(B31,경험치표!$A$2:$K$53,2)-계산기!C31</f>
        <v>164618630094</v>
      </c>
      <c r="I31" s="10">
        <f>VLOOKUP(계산기!$B31,경험치표!$A$2:$K$53,6)</f>
        <v>14074758855</v>
      </c>
      <c r="J31" s="10">
        <f>VLOOKUP($B31,경험치표!$A$2:$K$53,11)*G31</f>
        <v>17055500000</v>
      </c>
      <c r="K31" s="10">
        <f>IF(WEEKDAY(A31)=2,VLOOKUP(계산기!$B31,경험치표!$A$2:$K$53,8)*3,0)</f>
        <v>0</v>
      </c>
      <c r="L31" s="1">
        <f t="shared" si="21"/>
        <v>31130258855</v>
      </c>
      <c r="M31" t="b">
        <f t="shared" si="22"/>
        <v>0</v>
      </c>
      <c r="N31" s="10">
        <f t="shared" si="23"/>
        <v>0</v>
      </c>
      <c r="O31" s="10">
        <f>N31/VLOOKUP(계산기!B31,경험치표!$A$2:$K$53,11)</f>
        <v>0</v>
      </c>
      <c r="P31" s="10">
        <f>IF(AND(O31&gt;=0,O31&lt;G31),VLOOKUP(B31+3,경험치표!$A$2:$K$53,11)*O31,G31*VLOOKUP(B31+3,경험치표!$A$2:$K$53,11))</f>
        <v>0</v>
      </c>
      <c r="Q31" s="10">
        <f t="shared" si="10"/>
        <v>0</v>
      </c>
      <c r="R31" s="10" t="b">
        <f t="shared" si="24"/>
        <v>0</v>
      </c>
      <c r="S31" s="10" t="b">
        <f t="shared" si="25"/>
        <v>0</v>
      </c>
      <c r="T31" s="10" t="b">
        <f t="shared" si="26"/>
        <v>0</v>
      </c>
      <c r="U31" s="10">
        <f>IF($R31=TRUE,VLOOKUP($Q31,경험치표!$A$2:$K$53,5),)</f>
        <v>0</v>
      </c>
      <c r="V31" s="10">
        <f>IF($T31=TRUE,VLOOKUP($Q31,경험치표!$A$2:$K$53,7),)</f>
        <v>0</v>
      </c>
      <c r="W31" s="10">
        <f>IF($S31=TRUE,VLOOKUP($Q31,경험치표!$A$2:$K$53,9)*2,VLOOKUP($B31,경험치표!$A$2:$K$53,9)*$D$2)</f>
        <v>6290606700</v>
      </c>
      <c r="X31" s="10">
        <f t="shared" si="27"/>
        <v>6290606700</v>
      </c>
      <c r="Y31" s="10">
        <f t="shared" si="11"/>
        <v>84543437810</v>
      </c>
      <c r="Z31" t="b">
        <f>IF(AND(Q31=0,VLOOKUP(B31,경험치표!$A$2:$K$53,2)/계산기!Y31&lt;1),TRUE,FALSE)</f>
        <v>0</v>
      </c>
      <c r="AA31">
        <f t="shared" si="12"/>
        <v>238</v>
      </c>
      <c r="AB31" s="10">
        <f>IF(Z31=FALSE,Y31,계산기!Y31-VLOOKUP(AA31-3,경험치표!$A$2:$K$53,2))</f>
        <v>84543437810</v>
      </c>
      <c r="AC31" t="b">
        <f t="shared" si="13"/>
        <v>0</v>
      </c>
      <c r="AD31" t="b">
        <f t="shared" si="14"/>
        <v>0</v>
      </c>
      <c r="AE31" s="10">
        <f>IF($AC31=TRUE,VLOOKUP($AA31,경험치표!$A$2:$K$53,5),)</f>
        <v>0</v>
      </c>
      <c r="AF31" s="10">
        <f>IF($AD31=TRUE,VLOOKUP($AA31,경험치표!$A$2:$K$53,7),)</f>
        <v>0</v>
      </c>
      <c r="AG31" s="15">
        <f t="shared" si="15"/>
        <v>84543437810</v>
      </c>
    </row>
    <row r="32" spans="1:33" ht="30" customHeight="1" x14ac:dyDescent="0.3">
      <c r="A32" s="13">
        <v>44945</v>
      </c>
      <c r="B32" s="16">
        <f t="shared" si="19"/>
        <v>238</v>
      </c>
      <c r="C32" s="15">
        <f t="shared" si="16"/>
        <v>84543437810</v>
      </c>
      <c r="D32" s="15">
        <f t="shared" si="20"/>
        <v>30598665555</v>
      </c>
      <c r="E32" s="16">
        <f t="shared" si="8"/>
        <v>238</v>
      </c>
      <c r="F32" s="14">
        <f>AG32/VLOOKUP(계산기!E32,경험치표!$A$5:$K$53,2)</f>
        <v>0.54378695354349771</v>
      </c>
      <c r="G32">
        <f>$G$1</f>
        <v>300</v>
      </c>
      <c r="H32" s="10">
        <f>VLOOKUP(B32,경험치표!$A$2:$K$53,2)-계산기!C32</f>
        <v>127197764539</v>
      </c>
      <c r="I32" s="10">
        <f>VLOOKUP(계산기!$B32,경험치표!$A$2:$K$53,6)</f>
        <v>14074758855</v>
      </c>
      <c r="J32" s="10">
        <f>VLOOKUP($B32,경험치표!$A$2:$K$53,11)*G32</f>
        <v>10233300000</v>
      </c>
      <c r="K32" s="10">
        <f>IF(WEEKDAY(A32)=2,VLOOKUP(계산기!$B32,경험치표!$A$2:$K$53,8)*3,0)</f>
        <v>0</v>
      </c>
      <c r="L32" s="1">
        <f t="shared" si="21"/>
        <v>24308058855</v>
      </c>
      <c r="M32" t="b">
        <f t="shared" si="22"/>
        <v>0</v>
      </c>
      <c r="N32" s="10">
        <f t="shared" si="23"/>
        <v>0</v>
      </c>
      <c r="O32" s="10">
        <f>N32/VLOOKUP(계산기!B32,경험치표!$A$2:$K$53,11)</f>
        <v>0</v>
      </c>
      <c r="P32" s="10">
        <f>IF(AND(O32&gt;=0,O32&lt;G32),VLOOKUP(B32+3,경험치표!$A$2:$K$53,11)*O32,G32*VLOOKUP(B32+3,경험치표!$A$2:$K$53,11))</f>
        <v>0</v>
      </c>
      <c r="Q32" s="10">
        <f t="shared" si="10"/>
        <v>0</v>
      </c>
      <c r="R32" s="10" t="b">
        <f t="shared" si="24"/>
        <v>0</v>
      </c>
      <c r="S32" s="10" t="b">
        <f t="shared" si="25"/>
        <v>0</v>
      </c>
      <c r="T32" s="10" t="b">
        <f t="shared" si="26"/>
        <v>0</v>
      </c>
      <c r="U32" s="10">
        <f>IF($R32=TRUE,VLOOKUP($Q32,경험치표!$A$2:$K$53,5),)</f>
        <v>0</v>
      </c>
      <c r="V32" s="10">
        <f>IF($T32=TRUE,VLOOKUP($Q32,경험치표!$A$2:$K$53,7),)</f>
        <v>0</v>
      </c>
      <c r="W32" s="10">
        <f>IF($S32=TRUE,VLOOKUP($Q32,경험치표!$A$2:$K$53,9)*2,VLOOKUP($B32,경험치표!$A$2:$K$53,9)*$D$2)</f>
        <v>6290606700</v>
      </c>
      <c r="X32" s="10">
        <f t="shared" si="27"/>
        <v>6290606700</v>
      </c>
      <c r="Y32" s="10">
        <f t="shared" si="11"/>
        <v>115142103365</v>
      </c>
      <c r="Z32" t="b">
        <f>IF(AND(Q32=0,VLOOKUP(B32,경험치표!$A$2:$K$53,2)/계산기!Y32&lt;1),TRUE,FALSE)</f>
        <v>0</v>
      </c>
      <c r="AA32">
        <f t="shared" si="12"/>
        <v>238</v>
      </c>
      <c r="AB32" s="10">
        <f>IF(Z32=FALSE,Y32,계산기!Y32-VLOOKUP(AA32-3,경험치표!$A$2:$K$53,2))</f>
        <v>115142103365</v>
      </c>
      <c r="AC32" t="b">
        <f t="shared" si="13"/>
        <v>0</v>
      </c>
      <c r="AD32" t="b">
        <f t="shared" si="14"/>
        <v>0</v>
      </c>
      <c r="AE32" s="10">
        <f>IF($AC32=TRUE,VLOOKUP($AA32,경험치표!$A$2:$K$53,5),)</f>
        <v>0</v>
      </c>
      <c r="AF32" s="10">
        <f>IF($AD32=TRUE,VLOOKUP($AA32,경험치표!$A$2:$K$53,7),)</f>
        <v>0</v>
      </c>
      <c r="AG32" s="15">
        <f t="shared" si="15"/>
        <v>115142103365</v>
      </c>
    </row>
    <row r="33" spans="1:33" ht="30" customHeight="1" x14ac:dyDescent="0.3">
      <c r="A33" s="13">
        <v>44946</v>
      </c>
      <c r="B33" s="16">
        <f t="shared" si="19"/>
        <v>238</v>
      </c>
      <c r="C33" s="15">
        <f t="shared" si="16"/>
        <v>115142103365</v>
      </c>
      <c r="D33" s="15">
        <f t="shared" si="20"/>
        <v>30598665555</v>
      </c>
      <c r="E33" s="16">
        <f t="shared" si="8"/>
        <v>238</v>
      </c>
      <c r="F33" s="14">
        <f>AG33/VLOOKUP(계산기!E33,경험치표!$A$5:$K$53,2)</f>
        <v>0.68829669097554502</v>
      </c>
      <c r="G33">
        <f t="shared" ref="G33:G37" si="30">$G$1</f>
        <v>300</v>
      </c>
      <c r="H33" s="10">
        <f>VLOOKUP(B33,경험치표!$A$2:$K$53,2)-계산기!C33</f>
        <v>96599098984</v>
      </c>
      <c r="I33" s="10">
        <f>VLOOKUP(계산기!$B33,경험치표!$A$2:$K$53,6)</f>
        <v>14074758855</v>
      </c>
      <c r="J33" s="10">
        <f>VLOOKUP($B33,경험치표!$A$2:$K$53,11)*G33</f>
        <v>10233300000</v>
      </c>
      <c r="K33" s="10">
        <f>IF(WEEKDAY(A33)=2,VLOOKUP(계산기!$B33,경험치표!$A$2:$K$53,8)*3,0)</f>
        <v>0</v>
      </c>
      <c r="L33" s="1">
        <f t="shared" si="21"/>
        <v>24308058855</v>
      </c>
      <c r="M33" t="b">
        <f t="shared" si="22"/>
        <v>0</v>
      </c>
      <c r="N33" s="10">
        <f t="shared" si="23"/>
        <v>0</v>
      </c>
      <c r="O33" s="10">
        <f>N33/VLOOKUP(계산기!B33,경험치표!$A$2:$K$53,11)</f>
        <v>0</v>
      </c>
      <c r="P33" s="10">
        <f>IF(AND(O33&gt;=0,O33&lt;G33),VLOOKUP(B33+3,경험치표!$A$2:$K$53,11)*O33,G33*VLOOKUP(B33+3,경험치표!$A$2:$K$53,11))</f>
        <v>0</v>
      </c>
      <c r="Q33" s="10">
        <f t="shared" si="10"/>
        <v>0</v>
      </c>
      <c r="R33" s="10" t="b">
        <f t="shared" si="24"/>
        <v>0</v>
      </c>
      <c r="S33" s="10" t="b">
        <f t="shared" si="25"/>
        <v>0</v>
      </c>
      <c r="T33" s="10" t="b">
        <f t="shared" si="26"/>
        <v>0</v>
      </c>
      <c r="U33" s="10">
        <f>IF($R33=TRUE,VLOOKUP($Q33,경험치표!$A$2:$K$53,5),)</f>
        <v>0</v>
      </c>
      <c r="V33" s="10">
        <f>IF($T33=TRUE,VLOOKUP($Q33,경험치표!$A$2:$K$53,7),)</f>
        <v>0</v>
      </c>
      <c r="W33" s="10">
        <f>IF($S33=TRUE,VLOOKUP($Q33,경험치표!$A$2:$K$53,9)*2,VLOOKUP($B33,경험치표!$A$2:$K$53,9)*$D$2)</f>
        <v>6290606700</v>
      </c>
      <c r="X33" s="10">
        <f t="shared" si="27"/>
        <v>6290606700</v>
      </c>
      <c r="Y33" s="10">
        <f t="shared" si="11"/>
        <v>145740768920</v>
      </c>
      <c r="Z33" t="b">
        <f>IF(AND(Q33=0,VLOOKUP(B33,경험치표!$A$2:$K$53,2)/계산기!Y33&lt;1),TRUE,FALSE)</f>
        <v>0</v>
      </c>
      <c r="AA33">
        <f t="shared" si="12"/>
        <v>238</v>
      </c>
      <c r="AB33" s="10">
        <f>IF(Z33=FALSE,Y33,계산기!Y33-VLOOKUP(AA33-3,경험치표!$A$2:$K$53,2))</f>
        <v>145740768920</v>
      </c>
      <c r="AC33" t="b">
        <f t="shared" si="13"/>
        <v>0</v>
      </c>
      <c r="AD33" t="b">
        <f t="shared" si="14"/>
        <v>0</v>
      </c>
      <c r="AE33" s="10">
        <f>IF($AC33=TRUE,VLOOKUP($AA33,경험치표!$A$2:$K$53,5),)</f>
        <v>0</v>
      </c>
      <c r="AF33" s="10">
        <f>IF($AD33=TRUE,VLOOKUP($AA33,경험치표!$A$2:$K$53,7),)</f>
        <v>0</v>
      </c>
      <c r="AG33" s="15">
        <f t="shared" si="15"/>
        <v>145740768920</v>
      </c>
    </row>
    <row r="34" spans="1:33" ht="30" customHeight="1" x14ac:dyDescent="0.3">
      <c r="A34" s="13">
        <v>44947</v>
      </c>
      <c r="B34" s="16">
        <f t="shared" si="19"/>
        <v>238</v>
      </c>
      <c r="C34" s="15">
        <f t="shared" si="16"/>
        <v>145740768920</v>
      </c>
      <c r="D34" s="15">
        <f t="shared" si="20"/>
        <v>30598665555</v>
      </c>
      <c r="E34" s="16">
        <f t="shared" si="8"/>
        <v>238</v>
      </c>
      <c r="F34" s="14">
        <f>AG34/VLOOKUP(계산기!E34,경험치표!$A$5:$K$53,2)</f>
        <v>0.83280642840759234</v>
      </c>
      <c r="G34">
        <f t="shared" si="30"/>
        <v>300</v>
      </c>
      <c r="H34" s="10">
        <f>VLOOKUP(B34,경험치표!$A$2:$K$53,2)-계산기!C34</f>
        <v>66000433429</v>
      </c>
      <c r="I34" s="10">
        <f>VLOOKUP(계산기!$B34,경험치표!$A$2:$K$53,6)</f>
        <v>14074758855</v>
      </c>
      <c r="J34" s="10">
        <f>VLOOKUP($B34,경험치표!$A$2:$K$53,11)*G34</f>
        <v>10233300000</v>
      </c>
      <c r="K34" s="10">
        <f>IF(WEEKDAY(A34)=2,VLOOKUP(계산기!$B34,경험치표!$A$2:$K$53,8)*3,0)</f>
        <v>0</v>
      </c>
      <c r="L34" s="1">
        <f t="shared" si="21"/>
        <v>24308058855</v>
      </c>
      <c r="M34" t="b">
        <f t="shared" si="22"/>
        <v>0</v>
      </c>
      <c r="N34" s="10">
        <f t="shared" si="23"/>
        <v>0</v>
      </c>
      <c r="O34" s="10">
        <f>N34/VLOOKUP(계산기!B34,경험치표!$A$2:$K$53,11)</f>
        <v>0</v>
      </c>
      <c r="P34" s="10">
        <f>IF(AND(O34&gt;=0,O34&lt;G34),VLOOKUP(B34+3,경험치표!$A$2:$K$53,11)*O34,G34*VLOOKUP(B34+3,경험치표!$A$2:$K$53,11))</f>
        <v>0</v>
      </c>
      <c r="Q34" s="10">
        <f t="shared" si="10"/>
        <v>0</v>
      </c>
      <c r="R34" s="10" t="b">
        <f t="shared" si="24"/>
        <v>0</v>
      </c>
      <c r="S34" s="10" t="b">
        <f t="shared" si="25"/>
        <v>0</v>
      </c>
      <c r="T34" s="10" t="b">
        <f t="shared" si="26"/>
        <v>0</v>
      </c>
      <c r="U34" s="10">
        <f>IF($R34=TRUE,VLOOKUP($Q34,경험치표!$A$2:$K$53,5),)</f>
        <v>0</v>
      </c>
      <c r="V34" s="10">
        <f>IF($T34=TRUE,VLOOKUP($Q34,경험치표!$A$2:$K$53,7),)</f>
        <v>0</v>
      </c>
      <c r="W34" s="10">
        <f>IF($S34=TRUE,VLOOKUP($Q34,경험치표!$A$2:$K$53,9)*2,VLOOKUP($B34,경험치표!$A$2:$K$53,9)*$D$2)</f>
        <v>6290606700</v>
      </c>
      <c r="X34" s="10">
        <f t="shared" si="27"/>
        <v>6290606700</v>
      </c>
      <c r="Y34" s="10">
        <f t="shared" si="11"/>
        <v>176339434475</v>
      </c>
      <c r="Z34" t="b">
        <f>IF(AND(Q34=0,VLOOKUP(B34,경험치표!$A$2:$K$53,2)/계산기!Y34&lt;1),TRUE,FALSE)</f>
        <v>0</v>
      </c>
      <c r="AA34">
        <f t="shared" si="12"/>
        <v>238</v>
      </c>
      <c r="AB34" s="10">
        <f>IF(Z34=FALSE,Y34,계산기!Y34-VLOOKUP(AA34-3,경험치표!$A$2:$K$53,2))</f>
        <v>176339434475</v>
      </c>
      <c r="AC34" t="b">
        <f t="shared" si="13"/>
        <v>0</v>
      </c>
      <c r="AD34" t="b">
        <f t="shared" si="14"/>
        <v>0</v>
      </c>
      <c r="AE34" s="10">
        <f>IF($AC34=TRUE,VLOOKUP($AA34,경험치표!$A$2:$K$53,5),)</f>
        <v>0</v>
      </c>
      <c r="AF34" s="10">
        <f>IF($AD34=TRUE,VLOOKUP($AA34,경험치표!$A$2:$K$53,7),)</f>
        <v>0</v>
      </c>
      <c r="AG34" s="15">
        <f t="shared" si="15"/>
        <v>176339434475</v>
      </c>
    </row>
    <row r="35" spans="1:33" ht="30" customHeight="1" x14ac:dyDescent="0.3">
      <c r="A35" s="13">
        <v>44948</v>
      </c>
      <c r="B35" s="16">
        <f t="shared" si="19"/>
        <v>238</v>
      </c>
      <c r="C35" s="15">
        <f t="shared" si="16"/>
        <v>176339434475</v>
      </c>
      <c r="D35" s="15">
        <f t="shared" si="20"/>
        <v>30598665555</v>
      </c>
      <c r="E35" s="16">
        <f t="shared" si="8"/>
        <v>238</v>
      </c>
      <c r="F35" s="14">
        <f>AG35/VLOOKUP(계산기!E35,경험치표!$A$5:$K$53,2)</f>
        <v>0.99217063589604282</v>
      </c>
      <c r="G35">
        <f t="shared" si="30"/>
        <v>300</v>
      </c>
      <c r="H35" s="10">
        <f>VLOOKUP(B35,경험치표!$A$2:$K$53,2)-계산기!C35</f>
        <v>35401767874</v>
      </c>
      <c r="I35" s="10">
        <f>VLOOKUP(계산기!$B35,경험치표!$A$2:$K$53,6)</f>
        <v>14074758855</v>
      </c>
      <c r="J35" s="10">
        <f>VLOOKUP($B35,경험치표!$A$2:$K$53,11)*G35</f>
        <v>10233300000</v>
      </c>
      <c r="K35" s="10">
        <f>IF(WEEKDAY(A35)=2,VLOOKUP(계산기!$B35,경험치표!$A$2:$K$53,8)*3,0)</f>
        <v>0</v>
      </c>
      <c r="L35" s="1">
        <f t="shared" si="21"/>
        <v>24308058855</v>
      </c>
      <c r="M35" t="b">
        <f t="shared" si="22"/>
        <v>0</v>
      </c>
      <c r="N35" s="10">
        <f t="shared" si="23"/>
        <v>0</v>
      </c>
      <c r="O35" s="10">
        <f>N35/VLOOKUP(계산기!B35,경험치표!$A$2:$K$53,11)</f>
        <v>0</v>
      </c>
      <c r="P35" s="10">
        <f>IF(AND(O35&gt;=0,O35&lt;G35),VLOOKUP(B35+3,경험치표!$A$2:$K$53,11)*O35,G35*VLOOKUP(B35+3,경험치표!$A$2:$K$53,11))</f>
        <v>0</v>
      </c>
      <c r="Q35" s="10">
        <f t="shared" si="10"/>
        <v>0</v>
      </c>
      <c r="R35" s="10" t="b">
        <f t="shared" si="24"/>
        <v>0</v>
      </c>
      <c r="S35" s="10" t="b">
        <f t="shared" si="25"/>
        <v>0</v>
      </c>
      <c r="T35" s="10" t="b">
        <f t="shared" si="26"/>
        <v>0</v>
      </c>
      <c r="U35" s="10">
        <f>IF($R35=TRUE,VLOOKUP($Q35,경험치표!$A$2:$K$53,5),)</f>
        <v>0</v>
      </c>
      <c r="V35" s="10">
        <f>IF($T35=TRUE,VLOOKUP($Q35,경험치표!$A$2:$K$53,7),)</f>
        <v>0</v>
      </c>
      <c r="W35" s="10">
        <f>IF($S35=TRUE,VLOOKUP($Q35,경험치표!$A$2:$K$53,9)*2,VLOOKUP($B35,경험치표!$A$2:$K$53,9)*$D$2)</f>
        <v>6290606700</v>
      </c>
      <c r="X35" s="10">
        <f t="shared" si="27"/>
        <v>9435910050</v>
      </c>
      <c r="Y35" s="10">
        <f t="shared" si="11"/>
        <v>210083403380</v>
      </c>
      <c r="Z35" t="b">
        <f>IF(AND(Q35=0,VLOOKUP(B35,경험치표!$A$2:$K$53,2)/계산기!Y35&lt;1),TRUE,FALSE)</f>
        <v>0</v>
      </c>
      <c r="AA35">
        <f t="shared" si="12"/>
        <v>238</v>
      </c>
      <c r="AB35" s="10">
        <f>IF(Z35=FALSE,Y35,계산기!Y35-VLOOKUP(AA35-3,경험치표!$A$2:$K$53,2))</f>
        <v>210083403380</v>
      </c>
      <c r="AC35" t="b">
        <f t="shared" si="13"/>
        <v>0</v>
      </c>
      <c r="AD35" t="b">
        <f t="shared" si="14"/>
        <v>0</v>
      </c>
      <c r="AE35" s="10">
        <f>IF($AC35=TRUE,VLOOKUP($AA35,경험치표!$A$2:$K$53,5),)</f>
        <v>0</v>
      </c>
      <c r="AF35" s="10">
        <f>IF($AD35=TRUE,VLOOKUP($AA35,경험치표!$A$2:$K$53,7),)</f>
        <v>0</v>
      </c>
      <c r="AG35" s="15">
        <f t="shared" si="15"/>
        <v>210083403380</v>
      </c>
    </row>
    <row r="36" spans="1:33" ht="30" customHeight="1" x14ac:dyDescent="0.3">
      <c r="A36" s="13">
        <v>44949</v>
      </c>
      <c r="B36" s="16">
        <f t="shared" si="19"/>
        <v>238</v>
      </c>
      <c r="C36" s="15">
        <f t="shared" si="16"/>
        <v>210083403380</v>
      </c>
      <c r="D36" s="15">
        <f t="shared" si="20"/>
        <v>18877105669</v>
      </c>
      <c r="E36" s="16">
        <f t="shared" si="8"/>
        <v>241</v>
      </c>
      <c r="F36" s="14">
        <f>AG36/VLOOKUP(계산기!E36,경험치표!$A$5:$K$53,2)</f>
        <v>4.7908861954879589E-2</v>
      </c>
      <c r="G36">
        <f t="shared" si="30"/>
        <v>300</v>
      </c>
      <c r="H36" s="10">
        <f>VLOOKUP(B36,경험치표!$A$2:$K$53,2)-계산기!C36</f>
        <v>1657798969</v>
      </c>
      <c r="I36" s="10">
        <f>VLOOKUP(계산기!$B36,경험치표!$A$2:$K$53,6)</f>
        <v>14074758855</v>
      </c>
      <c r="J36" s="10">
        <f>VLOOKUP($B36,경험치표!$A$2:$K$53,11)*G36</f>
        <v>10233300000</v>
      </c>
      <c r="K36" s="10">
        <f>IF(WEEKDAY(A36)=2,VLOOKUP(계산기!$B36,경험치표!$A$2:$K$53,8)*3,0)</f>
        <v>14074758855</v>
      </c>
      <c r="L36" s="1">
        <f t="shared" si="21"/>
        <v>38382817710</v>
      </c>
      <c r="M36" t="b">
        <f t="shared" si="22"/>
        <v>1</v>
      </c>
      <c r="N36" s="10">
        <f t="shared" si="23"/>
        <v>36725018741</v>
      </c>
      <c r="O36" s="10">
        <f>N36/VLOOKUP(계산기!B36,경험치표!$A$2:$K$53,11)</f>
        <v>1076.6327208525108</v>
      </c>
      <c r="P36" s="10">
        <f>IF(AND(O36&gt;=0,O36&lt;G36),VLOOKUP(B36+3,경험치표!$A$2:$K$53,11)*O36,G36*VLOOKUP(B36+3,경험치표!$A$2:$K$53,11))</f>
        <v>10928700000</v>
      </c>
      <c r="Q36" s="10">
        <f t="shared" si="10"/>
        <v>241</v>
      </c>
      <c r="R36" s="10" t="b">
        <f t="shared" si="24"/>
        <v>0</v>
      </c>
      <c r="S36" s="10" t="b">
        <f t="shared" si="25"/>
        <v>0</v>
      </c>
      <c r="T36" s="10" t="b">
        <f t="shared" si="26"/>
        <v>0</v>
      </c>
      <c r="U36" s="10">
        <f>IF($R36=TRUE,VLOOKUP($Q36,경험치표!$A$2:$K$53,5),)</f>
        <v>0</v>
      </c>
      <c r="V36" s="10">
        <f>IF($T36=TRUE,VLOOKUP($Q36,경험치표!$A$2:$K$53,7),)</f>
        <v>0</v>
      </c>
      <c r="W36" s="10">
        <f>IF($S36=TRUE,VLOOKUP($Q36,경험치표!$A$2:$K$53,9)*2,VLOOKUP($B36,경험치표!$A$2:$K$53,9)*$D$2)</f>
        <v>6290606700</v>
      </c>
      <c r="X36" s="10">
        <f t="shared" si="27"/>
        <v>6290606700</v>
      </c>
      <c r="Y36" s="10">
        <f t="shared" si="11"/>
        <v>17219306700</v>
      </c>
      <c r="Z36" t="b">
        <f>IF(AND(Q36=0,VLOOKUP(B36,경험치표!$A$2:$K$53,2)/계산기!Y36&lt;1),TRUE,FALSE)</f>
        <v>0</v>
      </c>
      <c r="AA36">
        <f t="shared" si="12"/>
        <v>241</v>
      </c>
      <c r="AB36" s="10">
        <f>IF(Z36=FALSE,Y36,계산기!Y36-VLOOKUP(AA36-3,경험치표!$A$2:$K$53,2))</f>
        <v>17219306700</v>
      </c>
      <c r="AC36" t="b">
        <f t="shared" si="13"/>
        <v>0</v>
      </c>
      <c r="AD36" t="b">
        <f t="shared" si="14"/>
        <v>0</v>
      </c>
      <c r="AE36" s="10">
        <f>IF($AC36=TRUE,VLOOKUP($AA36,경험치표!$A$2:$K$53,5),)</f>
        <v>0</v>
      </c>
      <c r="AF36" s="10">
        <f>IF($AD36=TRUE,VLOOKUP($AA36,경험치표!$A$2:$K$53,7),)</f>
        <v>0</v>
      </c>
      <c r="AG36" s="15">
        <f t="shared" si="15"/>
        <v>17219306700</v>
      </c>
    </row>
    <row r="37" spans="1:33" ht="30" customHeight="1" x14ac:dyDescent="0.3">
      <c r="A37" s="13">
        <v>44950</v>
      </c>
      <c r="B37" s="16">
        <f t="shared" si="19"/>
        <v>241</v>
      </c>
      <c r="C37" s="15">
        <f t="shared" si="16"/>
        <v>17219306700</v>
      </c>
      <c r="D37" s="15">
        <f t="shared" si="20"/>
        <v>32264137955</v>
      </c>
      <c r="E37" s="16">
        <f t="shared" si="8"/>
        <v>241</v>
      </c>
      <c r="F37" s="14">
        <f>AG37/VLOOKUP(계산기!E37,경험치표!$A$5:$K$53,2)</f>
        <v>0.13767659525039527</v>
      </c>
      <c r="G37">
        <f t="shared" si="30"/>
        <v>300</v>
      </c>
      <c r="H37" s="10">
        <f>VLOOKUP(B37,경험치표!$A$2:$K$53,2)-계산기!C37</f>
        <v>342198679814</v>
      </c>
      <c r="I37" s="10">
        <f>VLOOKUP(계산기!$B37,경험치표!$A$2:$K$53,6)</f>
        <v>14074758855</v>
      </c>
      <c r="J37" s="10">
        <f>VLOOKUP($B37,경험치표!$A$2:$K$53,11)*G37</f>
        <v>10928700000</v>
      </c>
      <c r="K37" s="10">
        <f>IF(WEEKDAY(A37)=2,VLOOKUP(계산기!$B37,경험치표!$A$2:$K$53,8)*3,0)</f>
        <v>0</v>
      </c>
      <c r="L37" s="1">
        <f t="shared" si="21"/>
        <v>25003458855</v>
      </c>
      <c r="M37" t="b">
        <f t="shared" si="22"/>
        <v>0</v>
      </c>
      <c r="N37" s="10">
        <f t="shared" si="23"/>
        <v>0</v>
      </c>
      <c r="O37" s="10">
        <f>N37/VLOOKUP(계산기!B37,경험치표!$A$2:$K$53,11)</f>
        <v>0</v>
      </c>
      <c r="P37" s="10">
        <f>IF(AND(O37&gt;=0,O37&lt;G37),VLOOKUP(B37+3,경험치표!$A$2:$K$53,11)*O37,G37*VLOOKUP(B37+3,경험치표!$A$2:$K$53,11))</f>
        <v>0</v>
      </c>
      <c r="Q37" s="10">
        <f t="shared" si="10"/>
        <v>0</v>
      </c>
      <c r="R37" s="10" t="b">
        <f t="shared" si="24"/>
        <v>0</v>
      </c>
      <c r="S37" s="10" t="b">
        <f t="shared" si="25"/>
        <v>0</v>
      </c>
      <c r="T37" s="10" t="b">
        <f t="shared" si="26"/>
        <v>0</v>
      </c>
      <c r="U37" s="10">
        <f>IF($R37=TRUE,VLOOKUP($Q37,경험치표!$A$2:$K$53,5),)</f>
        <v>0</v>
      </c>
      <c r="V37" s="10">
        <f>IF($T37=TRUE,VLOOKUP($Q37,경험치표!$A$2:$K$53,7),)</f>
        <v>0</v>
      </c>
      <c r="W37" s="10">
        <f>IF($S37=TRUE,VLOOKUP($Q37,경험치표!$A$2:$K$53,9)*2,VLOOKUP($B37,경험치표!$A$2:$K$53,9)*$D$2)</f>
        <v>7260679100</v>
      </c>
      <c r="X37" s="10">
        <f t="shared" si="27"/>
        <v>7260679100</v>
      </c>
      <c r="Y37" s="10">
        <f t="shared" si="11"/>
        <v>49483444655</v>
      </c>
      <c r="Z37" t="b">
        <f>IF(AND(Q37=0,VLOOKUP(B37,경험치표!$A$2:$K$53,2)/계산기!Y37&lt;1),TRUE,FALSE)</f>
        <v>0</v>
      </c>
      <c r="AA37">
        <f t="shared" si="12"/>
        <v>241</v>
      </c>
      <c r="AB37" s="10">
        <f>IF(Z37=FALSE,Y37,계산기!Y37-VLOOKUP(AA37-3,경험치표!$A$2:$K$53,2))</f>
        <v>49483444655</v>
      </c>
      <c r="AC37" t="b">
        <f t="shared" si="13"/>
        <v>0</v>
      </c>
      <c r="AD37" t="b">
        <f t="shared" si="14"/>
        <v>0</v>
      </c>
      <c r="AE37" s="10">
        <f>IF($AC37=TRUE,VLOOKUP($AA37,경험치표!$A$2:$K$53,5),)</f>
        <v>0</v>
      </c>
      <c r="AF37" s="10">
        <f>IF($AD37=TRUE,VLOOKUP($AA37,경험치표!$A$2:$K$53,7),)</f>
        <v>0</v>
      </c>
      <c r="AG37" s="15">
        <f t="shared" si="15"/>
        <v>49483444655</v>
      </c>
    </row>
    <row r="38" spans="1:33" ht="30" customHeight="1" x14ac:dyDescent="0.3">
      <c r="A38" s="13">
        <v>44951</v>
      </c>
      <c r="B38" s="16">
        <f t="shared" si="19"/>
        <v>241</v>
      </c>
      <c r="C38" s="15">
        <f t="shared" si="16"/>
        <v>49483444655</v>
      </c>
      <c r="D38" s="15">
        <f t="shared" si="20"/>
        <v>39549937955</v>
      </c>
      <c r="E38" s="16">
        <f t="shared" si="8"/>
        <v>241</v>
      </c>
      <c r="F38" s="14">
        <f>AG38/VLOOKUP(계산기!E38,경험치표!$A$5:$K$53,2)</f>
        <v>0.24771543425952608</v>
      </c>
      <c r="G38">
        <f>$G$2</f>
        <v>500</v>
      </c>
      <c r="H38" s="10">
        <f>VLOOKUP(B38,경험치표!$A$2:$K$53,2)-계산기!C38</f>
        <v>309934541859</v>
      </c>
      <c r="I38" s="10">
        <f>VLOOKUP(계산기!$B38,경험치표!$A$2:$K$53,6)</f>
        <v>14074758855</v>
      </c>
      <c r="J38" s="10">
        <f>VLOOKUP($B38,경험치표!$A$2:$K$53,11)*G38</f>
        <v>18214500000</v>
      </c>
      <c r="K38" s="10">
        <f>IF(WEEKDAY(A38)=2,VLOOKUP(계산기!$B38,경험치표!$A$2:$K$53,8)*3,0)</f>
        <v>0</v>
      </c>
      <c r="L38" s="1">
        <f t="shared" si="21"/>
        <v>32289258855</v>
      </c>
      <c r="M38" t="b">
        <f t="shared" si="22"/>
        <v>0</v>
      </c>
      <c r="N38" s="10">
        <f t="shared" si="23"/>
        <v>0</v>
      </c>
      <c r="O38" s="10">
        <f>N38/VLOOKUP(계산기!B38,경험치표!$A$2:$K$53,11)</f>
        <v>0</v>
      </c>
      <c r="P38" s="10">
        <f>IF(AND(O38&gt;=0,O38&lt;G38),VLOOKUP(B38+3,경험치표!$A$2:$K$53,11)*O38,G38*VLOOKUP(B38+3,경험치표!$A$2:$K$53,11))</f>
        <v>0</v>
      </c>
      <c r="Q38" s="10">
        <f t="shared" si="10"/>
        <v>0</v>
      </c>
      <c r="R38" s="10" t="b">
        <f t="shared" si="24"/>
        <v>0</v>
      </c>
      <c r="S38" s="10" t="b">
        <f t="shared" si="25"/>
        <v>0</v>
      </c>
      <c r="T38" s="10" t="b">
        <f t="shared" si="26"/>
        <v>0</v>
      </c>
      <c r="U38" s="10">
        <f>IF($R38=TRUE,VLOOKUP($Q38,경험치표!$A$2:$K$53,5),)</f>
        <v>0</v>
      </c>
      <c r="V38" s="10">
        <f>IF($T38=TRUE,VLOOKUP($Q38,경험치표!$A$2:$K$53,7),)</f>
        <v>0</v>
      </c>
      <c r="W38" s="10">
        <f>IF($S38=TRUE,VLOOKUP($Q38,경험치표!$A$2:$K$53,9)*2,VLOOKUP($B38,경험치표!$A$2:$K$53,9)*$D$2)</f>
        <v>7260679100</v>
      </c>
      <c r="X38" s="10">
        <f t="shared" si="27"/>
        <v>7260679100</v>
      </c>
      <c r="Y38" s="10">
        <f t="shared" si="11"/>
        <v>89033382610</v>
      </c>
      <c r="Z38" t="b">
        <f>IF(AND(Q38=0,VLOOKUP(B38,경험치표!$A$2:$K$53,2)/계산기!Y38&lt;1),TRUE,FALSE)</f>
        <v>0</v>
      </c>
      <c r="AA38">
        <f t="shared" si="12"/>
        <v>241</v>
      </c>
      <c r="AB38" s="10">
        <f>IF(Z38=FALSE,Y38,계산기!Y38-VLOOKUP(AA38-3,경험치표!$A$2:$K$53,2))</f>
        <v>89033382610</v>
      </c>
      <c r="AC38" t="b">
        <f t="shared" si="13"/>
        <v>0</v>
      </c>
      <c r="AD38" t="b">
        <f t="shared" si="14"/>
        <v>0</v>
      </c>
      <c r="AE38" s="10">
        <f>IF($AC38=TRUE,VLOOKUP($AA38,경험치표!$A$2:$K$53,5),)</f>
        <v>0</v>
      </c>
      <c r="AF38" s="10">
        <f>IF($AD38=TRUE,VLOOKUP($AA38,경험치표!$A$2:$K$53,7),)</f>
        <v>0</v>
      </c>
      <c r="AG38" s="15">
        <f t="shared" si="15"/>
        <v>89033382610</v>
      </c>
    </row>
    <row r="39" spans="1:33" ht="30" customHeight="1" x14ac:dyDescent="0.3">
      <c r="A39" s="13">
        <v>44952</v>
      </c>
      <c r="B39" s="16">
        <f t="shared" si="19"/>
        <v>241</v>
      </c>
      <c r="C39" s="15">
        <f t="shared" si="16"/>
        <v>89033382610</v>
      </c>
      <c r="D39" s="15">
        <f t="shared" si="20"/>
        <v>32264137955</v>
      </c>
      <c r="E39" s="16">
        <f t="shared" si="8"/>
        <v>241</v>
      </c>
      <c r="F39" s="14">
        <f>AG39/VLOOKUP(계산기!E39,경험치표!$A$5:$K$53,2)</f>
        <v>0.33748316755504176</v>
      </c>
      <c r="G39">
        <f>$G$1</f>
        <v>300</v>
      </c>
      <c r="H39" s="10">
        <f>VLOOKUP(B39,경험치표!$A$2:$K$53,2)-계산기!C39</f>
        <v>270384603904</v>
      </c>
      <c r="I39" s="10">
        <f>VLOOKUP(계산기!$B39,경험치표!$A$2:$K$53,6)</f>
        <v>14074758855</v>
      </c>
      <c r="J39" s="10">
        <f>VLOOKUP($B39,경험치표!$A$2:$K$53,11)*G39</f>
        <v>10928700000</v>
      </c>
      <c r="K39" s="10">
        <f>IF(WEEKDAY(A39)=2,VLOOKUP(계산기!$B39,경험치표!$A$2:$K$53,8)*3,0)</f>
        <v>0</v>
      </c>
      <c r="L39" s="1">
        <f t="shared" si="21"/>
        <v>25003458855</v>
      </c>
      <c r="M39" t="b">
        <f t="shared" si="22"/>
        <v>0</v>
      </c>
      <c r="N39" s="10">
        <f t="shared" si="23"/>
        <v>0</v>
      </c>
      <c r="O39" s="10">
        <f>N39/VLOOKUP(계산기!B39,경험치표!$A$2:$K$53,11)</f>
        <v>0</v>
      </c>
      <c r="P39" s="10">
        <f>IF(AND(O39&gt;=0,O39&lt;G39),VLOOKUP(B39+3,경험치표!$A$2:$K$53,11)*O39,G39*VLOOKUP(B39+3,경험치표!$A$2:$K$53,11))</f>
        <v>0</v>
      </c>
      <c r="Q39" s="10">
        <f t="shared" si="10"/>
        <v>0</v>
      </c>
      <c r="R39" s="10" t="b">
        <f t="shared" si="24"/>
        <v>0</v>
      </c>
      <c r="S39" s="10" t="b">
        <f t="shared" si="25"/>
        <v>0</v>
      </c>
      <c r="T39" s="10" t="b">
        <f t="shared" si="26"/>
        <v>0</v>
      </c>
      <c r="U39" s="10">
        <f>IF($R39=TRUE,VLOOKUP($Q39,경험치표!$A$2:$K$53,5),)</f>
        <v>0</v>
      </c>
      <c r="V39" s="10">
        <f>IF($T39=TRUE,VLOOKUP($Q39,경험치표!$A$2:$K$53,7),)</f>
        <v>0</v>
      </c>
      <c r="W39" s="10">
        <f>IF($S39=TRUE,VLOOKUP($Q39,경험치표!$A$2:$K$53,9)*2,VLOOKUP($B39,경험치표!$A$2:$K$53,9)*$D$2)</f>
        <v>7260679100</v>
      </c>
      <c r="X39" s="10">
        <f t="shared" si="27"/>
        <v>7260679100</v>
      </c>
      <c r="Y39" s="10">
        <f t="shared" si="11"/>
        <v>121297520565</v>
      </c>
      <c r="Z39" t="b">
        <f>IF(AND(Q39=0,VLOOKUP(B39,경험치표!$A$2:$K$53,2)/계산기!Y39&lt;1),TRUE,FALSE)</f>
        <v>0</v>
      </c>
      <c r="AA39">
        <f t="shared" si="12"/>
        <v>241</v>
      </c>
      <c r="AB39" s="10">
        <f>IF(Z39=FALSE,Y39,계산기!Y39-VLOOKUP(AA39-3,경험치표!$A$2:$K$53,2))</f>
        <v>121297520565</v>
      </c>
      <c r="AC39" t="b">
        <f t="shared" si="13"/>
        <v>0</v>
      </c>
      <c r="AD39" t="b">
        <f t="shared" si="14"/>
        <v>0</v>
      </c>
      <c r="AE39" s="10">
        <f>IF($AC39=TRUE,VLOOKUP($AA39,경험치표!$A$2:$K$53,5),)</f>
        <v>0</v>
      </c>
      <c r="AF39" s="10">
        <f>IF($AD39=TRUE,VLOOKUP($AA39,경험치표!$A$2:$K$53,7),)</f>
        <v>0</v>
      </c>
      <c r="AG39" s="15">
        <f t="shared" si="15"/>
        <v>121297520565</v>
      </c>
    </row>
    <row r="40" spans="1:33" ht="30" customHeight="1" x14ac:dyDescent="0.3">
      <c r="A40" s="13">
        <v>44953</v>
      </c>
      <c r="B40" s="16">
        <f t="shared" si="19"/>
        <v>241</v>
      </c>
      <c r="C40" s="15">
        <f t="shared" si="16"/>
        <v>121297520565</v>
      </c>
      <c r="D40" s="15">
        <f t="shared" si="20"/>
        <v>32264137955</v>
      </c>
      <c r="E40" s="16">
        <f t="shared" si="8"/>
        <v>241</v>
      </c>
      <c r="F40" s="14">
        <f>AG40/VLOOKUP(계산기!E40,경험치표!$A$5:$K$53,2)</f>
        <v>0.42725090085055745</v>
      </c>
      <c r="G40">
        <f t="shared" ref="G40:G44" si="31">$G$1</f>
        <v>300</v>
      </c>
      <c r="H40" s="10">
        <f>VLOOKUP(B40,경험치표!$A$2:$K$53,2)-계산기!C40</f>
        <v>238120465949</v>
      </c>
      <c r="I40" s="10">
        <f>VLOOKUP(계산기!$B40,경험치표!$A$2:$K$53,6)</f>
        <v>14074758855</v>
      </c>
      <c r="J40" s="10">
        <f>VLOOKUP($B40,경험치표!$A$2:$K$53,11)*G40</f>
        <v>10928700000</v>
      </c>
      <c r="K40" s="10">
        <f>IF(WEEKDAY(A40)=2,VLOOKUP(계산기!$B40,경험치표!$A$2:$K$53,8)*3,0)</f>
        <v>0</v>
      </c>
      <c r="L40" s="1">
        <f t="shared" si="21"/>
        <v>25003458855</v>
      </c>
      <c r="M40" t="b">
        <f t="shared" si="22"/>
        <v>0</v>
      </c>
      <c r="N40" s="10">
        <f t="shared" si="23"/>
        <v>0</v>
      </c>
      <c r="O40" s="10">
        <f>N40/VLOOKUP(계산기!B40,경험치표!$A$2:$K$53,11)</f>
        <v>0</v>
      </c>
      <c r="P40" s="10">
        <f>IF(AND(O40&gt;=0,O40&lt;G40),VLOOKUP(B40+3,경험치표!$A$2:$K$53,11)*O40,G40*VLOOKUP(B40+3,경험치표!$A$2:$K$53,11))</f>
        <v>0</v>
      </c>
      <c r="Q40" s="10">
        <f t="shared" si="10"/>
        <v>0</v>
      </c>
      <c r="R40" s="10" t="b">
        <f t="shared" si="24"/>
        <v>0</v>
      </c>
      <c r="S40" s="10" t="b">
        <f t="shared" si="25"/>
        <v>0</v>
      </c>
      <c r="T40" s="10" t="b">
        <f t="shared" si="26"/>
        <v>0</v>
      </c>
      <c r="U40" s="10">
        <f>IF($R40=TRUE,VLOOKUP($Q40,경험치표!$A$2:$K$53,5),)</f>
        <v>0</v>
      </c>
      <c r="V40" s="10">
        <f>IF($T40=TRUE,VLOOKUP($Q40,경험치표!$A$2:$K$53,7),)</f>
        <v>0</v>
      </c>
      <c r="W40" s="10">
        <f>IF($S40=TRUE,VLOOKUP($Q40,경험치표!$A$2:$K$53,9)*2,VLOOKUP($B40,경험치표!$A$2:$K$53,9)*$D$2)</f>
        <v>7260679100</v>
      </c>
      <c r="X40" s="10">
        <f t="shared" si="27"/>
        <v>7260679100</v>
      </c>
      <c r="Y40" s="10">
        <f t="shared" si="11"/>
        <v>153561658520</v>
      </c>
      <c r="Z40" t="b">
        <f>IF(AND(Q40=0,VLOOKUP(B40,경험치표!$A$2:$K$53,2)/계산기!Y40&lt;1),TRUE,FALSE)</f>
        <v>0</v>
      </c>
      <c r="AA40">
        <f t="shared" si="12"/>
        <v>241</v>
      </c>
      <c r="AB40" s="10">
        <f>IF(Z40=FALSE,Y40,계산기!Y40-VLOOKUP(AA40-3,경험치표!$A$2:$K$53,2))</f>
        <v>153561658520</v>
      </c>
      <c r="AC40" t="b">
        <f t="shared" si="13"/>
        <v>0</v>
      </c>
      <c r="AD40" t="b">
        <f t="shared" si="14"/>
        <v>0</v>
      </c>
      <c r="AE40" s="10">
        <f>IF($AC40=TRUE,VLOOKUP($AA40,경험치표!$A$2:$K$53,5),)</f>
        <v>0</v>
      </c>
      <c r="AF40" s="10">
        <f>IF($AD40=TRUE,VLOOKUP($AA40,경험치표!$A$2:$K$53,7),)</f>
        <v>0</v>
      </c>
      <c r="AG40" s="15">
        <f t="shared" si="15"/>
        <v>153561658520</v>
      </c>
    </row>
    <row r="41" spans="1:33" ht="30" customHeight="1" x14ac:dyDescent="0.3">
      <c r="A41" s="13">
        <v>44954</v>
      </c>
      <c r="B41" s="16">
        <f t="shared" si="19"/>
        <v>241</v>
      </c>
      <c r="C41" s="15">
        <f t="shared" si="16"/>
        <v>153561658520</v>
      </c>
      <c r="D41" s="15">
        <f t="shared" si="20"/>
        <v>32264137955</v>
      </c>
      <c r="E41" s="16">
        <f t="shared" si="8"/>
        <v>241</v>
      </c>
      <c r="F41" s="14">
        <f>AG41/VLOOKUP(계산기!E41,경험치표!$A$5:$K$53,2)</f>
        <v>0.51701863414607308</v>
      </c>
      <c r="G41">
        <f t="shared" si="31"/>
        <v>300</v>
      </c>
      <c r="H41" s="10">
        <f>VLOOKUP(B41,경험치표!$A$2:$K$53,2)-계산기!C41</f>
        <v>205856327994</v>
      </c>
      <c r="I41" s="10">
        <f>VLOOKUP(계산기!$B41,경험치표!$A$2:$K$53,6)</f>
        <v>14074758855</v>
      </c>
      <c r="J41" s="10">
        <f>VLOOKUP($B41,경험치표!$A$2:$K$53,11)*G41</f>
        <v>10928700000</v>
      </c>
      <c r="K41" s="10">
        <f>IF(WEEKDAY(A41)=2,VLOOKUP(계산기!$B41,경험치표!$A$2:$K$53,8)*3,0)</f>
        <v>0</v>
      </c>
      <c r="L41" s="1">
        <f t="shared" si="21"/>
        <v>25003458855</v>
      </c>
      <c r="M41" t="b">
        <f t="shared" si="22"/>
        <v>0</v>
      </c>
      <c r="N41" s="10">
        <f t="shared" si="23"/>
        <v>0</v>
      </c>
      <c r="O41" s="10">
        <f>N41/VLOOKUP(계산기!B41,경험치표!$A$2:$K$53,11)</f>
        <v>0</v>
      </c>
      <c r="P41" s="10">
        <f>IF(AND(O41&gt;=0,O41&lt;G41),VLOOKUP(B41+3,경험치표!$A$2:$K$53,11)*O41,G41*VLOOKUP(B41+3,경험치표!$A$2:$K$53,11))</f>
        <v>0</v>
      </c>
      <c r="Q41" s="10">
        <f t="shared" si="10"/>
        <v>0</v>
      </c>
      <c r="R41" s="10" t="b">
        <f t="shared" si="24"/>
        <v>0</v>
      </c>
      <c r="S41" s="10" t="b">
        <f t="shared" si="25"/>
        <v>0</v>
      </c>
      <c r="T41" s="10" t="b">
        <f t="shared" si="26"/>
        <v>0</v>
      </c>
      <c r="U41" s="10">
        <f>IF($R41=TRUE,VLOOKUP($Q41,경험치표!$A$2:$K$53,5),)</f>
        <v>0</v>
      </c>
      <c r="V41" s="10">
        <f>IF($T41=TRUE,VLOOKUP($Q41,경험치표!$A$2:$K$53,7),)</f>
        <v>0</v>
      </c>
      <c r="W41" s="10">
        <f>IF($S41=TRUE,VLOOKUP($Q41,경험치표!$A$2:$K$53,9)*2,VLOOKUP($B41,경험치표!$A$2:$K$53,9)*$D$2)</f>
        <v>7260679100</v>
      </c>
      <c r="X41" s="10">
        <f t="shared" si="27"/>
        <v>7260679100</v>
      </c>
      <c r="Y41" s="10">
        <f t="shared" si="11"/>
        <v>185825796475</v>
      </c>
      <c r="Z41" t="b">
        <f>IF(AND(Q41=0,VLOOKUP(B41,경험치표!$A$2:$K$53,2)/계산기!Y41&lt;1),TRUE,FALSE)</f>
        <v>0</v>
      </c>
      <c r="AA41">
        <f t="shared" si="12"/>
        <v>241</v>
      </c>
      <c r="AB41" s="10">
        <f>IF(Z41=FALSE,Y41,계산기!Y41-VLOOKUP(AA41-3,경험치표!$A$2:$K$53,2))</f>
        <v>185825796475</v>
      </c>
      <c r="AC41" t="b">
        <f t="shared" si="13"/>
        <v>0</v>
      </c>
      <c r="AD41" t="b">
        <f t="shared" si="14"/>
        <v>0</v>
      </c>
      <c r="AE41" s="10">
        <f>IF($AC41=TRUE,VLOOKUP($AA41,경험치표!$A$2:$K$53,5),)</f>
        <v>0</v>
      </c>
      <c r="AF41" s="10">
        <f>IF($AD41=TRUE,VLOOKUP($AA41,경험치표!$A$2:$K$53,7),)</f>
        <v>0</v>
      </c>
      <c r="AG41" s="15">
        <f t="shared" si="15"/>
        <v>185825796475</v>
      </c>
    </row>
    <row r="42" spans="1:33" ht="30" customHeight="1" x14ac:dyDescent="0.3">
      <c r="A42" s="13">
        <v>44955</v>
      </c>
      <c r="B42" s="16">
        <f t="shared" si="19"/>
        <v>241</v>
      </c>
      <c r="C42" s="15">
        <f t="shared" si="16"/>
        <v>185825796475</v>
      </c>
      <c r="D42" s="15">
        <f t="shared" si="20"/>
        <v>32264137955</v>
      </c>
      <c r="E42" s="16">
        <f t="shared" si="8"/>
        <v>241</v>
      </c>
      <c r="F42" s="14">
        <f>AG42/VLOOKUP(계산기!E42,경험치표!$A$5:$K$53,2)</f>
        <v>0.61688697366113476</v>
      </c>
      <c r="G42">
        <f t="shared" si="31"/>
        <v>300</v>
      </c>
      <c r="H42" s="10">
        <f>VLOOKUP(B42,경험치표!$A$2:$K$53,2)-계산기!C42</f>
        <v>173592190039</v>
      </c>
      <c r="I42" s="10">
        <f>VLOOKUP(계산기!$B42,경험치표!$A$2:$K$53,6)</f>
        <v>14074758855</v>
      </c>
      <c r="J42" s="10">
        <f>VLOOKUP($B42,경험치표!$A$2:$K$53,11)*G42</f>
        <v>10928700000</v>
      </c>
      <c r="K42" s="10">
        <f>IF(WEEKDAY(A42)=2,VLOOKUP(계산기!$B42,경험치표!$A$2:$K$53,8)*3,0)</f>
        <v>0</v>
      </c>
      <c r="L42" s="1">
        <f t="shared" si="21"/>
        <v>25003458855</v>
      </c>
      <c r="M42" t="b">
        <f t="shared" si="22"/>
        <v>0</v>
      </c>
      <c r="N42" s="10">
        <f t="shared" si="23"/>
        <v>0</v>
      </c>
      <c r="O42" s="10">
        <f>N42/VLOOKUP(계산기!B42,경험치표!$A$2:$K$53,11)</f>
        <v>0</v>
      </c>
      <c r="P42" s="10">
        <f>IF(AND(O42&gt;=0,O42&lt;G42),VLOOKUP(B42+3,경험치표!$A$2:$K$53,11)*O42,G42*VLOOKUP(B42+3,경험치표!$A$2:$K$53,11))</f>
        <v>0</v>
      </c>
      <c r="Q42" s="10">
        <f t="shared" si="10"/>
        <v>0</v>
      </c>
      <c r="R42" s="10" t="b">
        <f t="shared" si="24"/>
        <v>0</v>
      </c>
      <c r="S42" s="10" t="b">
        <f t="shared" si="25"/>
        <v>0</v>
      </c>
      <c r="T42" s="10" t="b">
        <f t="shared" si="26"/>
        <v>0</v>
      </c>
      <c r="U42" s="10">
        <f>IF($R42=TRUE,VLOOKUP($Q42,경험치표!$A$2:$K$53,5),)</f>
        <v>0</v>
      </c>
      <c r="V42" s="10">
        <f>IF($T42=TRUE,VLOOKUP($Q42,경험치표!$A$2:$K$53,7),)</f>
        <v>0</v>
      </c>
      <c r="W42" s="10">
        <f>IF($S42=TRUE,VLOOKUP($Q42,경험치표!$A$2:$K$53,9)*2,VLOOKUP($B42,경험치표!$A$2:$K$53,9)*$D$2)</f>
        <v>7260679100</v>
      </c>
      <c r="X42" s="10">
        <f t="shared" si="27"/>
        <v>10891018650</v>
      </c>
      <c r="Y42" s="10">
        <f t="shared" si="11"/>
        <v>221720273980</v>
      </c>
      <c r="Z42" t="b">
        <f>IF(AND(Q42=0,VLOOKUP(B42,경험치표!$A$2:$K$53,2)/계산기!Y42&lt;1),TRUE,FALSE)</f>
        <v>0</v>
      </c>
      <c r="AA42">
        <f t="shared" si="12"/>
        <v>241</v>
      </c>
      <c r="AB42" s="10">
        <f>IF(Z42=FALSE,Y42,계산기!Y42-VLOOKUP(AA42-3,경험치표!$A$2:$K$53,2))</f>
        <v>221720273980</v>
      </c>
      <c r="AC42" t="b">
        <f t="shared" si="13"/>
        <v>0</v>
      </c>
      <c r="AD42" t="b">
        <f t="shared" si="14"/>
        <v>0</v>
      </c>
      <c r="AE42" s="10">
        <f>IF($AC42=TRUE,VLOOKUP($AA42,경험치표!$A$2:$K$53,5),)</f>
        <v>0</v>
      </c>
      <c r="AF42" s="10">
        <f>IF($AD42=TRUE,VLOOKUP($AA42,경험치표!$A$2:$K$53,7),)</f>
        <v>0</v>
      </c>
      <c r="AG42" s="15">
        <f t="shared" si="15"/>
        <v>221720273980</v>
      </c>
    </row>
    <row r="43" spans="1:33" ht="30" customHeight="1" x14ac:dyDescent="0.3">
      <c r="A43" s="13">
        <v>44956</v>
      </c>
      <c r="B43" s="16">
        <f t="shared" si="19"/>
        <v>241</v>
      </c>
      <c r="C43" s="15">
        <f t="shared" si="16"/>
        <v>221720273980</v>
      </c>
      <c r="D43" s="15">
        <f t="shared" si="20"/>
        <v>46338896810</v>
      </c>
      <c r="E43" s="16">
        <f t="shared" si="8"/>
        <v>241</v>
      </c>
      <c r="F43" s="14">
        <f>AG43/VLOOKUP(계산기!E43,경험치표!$A$5:$K$53,2)</f>
        <v>0.74581456924265144</v>
      </c>
      <c r="G43">
        <f t="shared" si="31"/>
        <v>300</v>
      </c>
      <c r="H43" s="10">
        <f>VLOOKUP(B43,경험치표!$A$2:$K$53,2)-계산기!C43</f>
        <v>137697712534</v>
      </c>
      <c r="I43" s="10">
        <f>VLOOKUP(계산기!$B43,경험치표!$A$2:$K$53,6)</f>
        <v>14074758855</v>
      </c>
      <c r="J43" s="10">
        <f>VLOOKUP($B43,경험치표!$A$2:$K$53,11)*G43</f>
        <v>10928700000</v>
      </c>
      <c r="K43" s="10">
        <f>IF(WEEKDAY(A43)=2,VLOOKUP(계산기!$B43,경험치표!$A$2:$K$53,8)*3,0)</f>
        <v>14074758855</v>
      </c>
      <c r="L43" s="1">
        <f t="shared" si="21"/>
        <v>39078217710</v>
      </c>
      <c r="M43" t="b">
        <f t="shared" si="22"/>
        <v>0</v>
      </c>
      <c r="N43" s="10">
        <f t="shared" si="23"/>
        <v>0</v>
      </c>
      <c r="O43" s="10">
        <f>N43/VLOOKUP(계산기!B43,경험치표!$A$2:$K$53,11)</f>
        <v>0</v>
      </c>
      <c r="P43" s="10">
        <f>IF(AND(O43&gt;=0,O43&lt;G43),VLOOKUP(B43+3,경험치표!$A$2:$K$53,11)*O43,G43*VLOOKUP(B43+3,경험치표!$A$2:$K$53,11))</f>
        <v>0</v>
      </c>
      <c r="Q43" s="10">
        <f t="shared" si="10"/>
        <v>0</v>
      </c>
      <c r="R43" s="10" t="b">
        <f t="shared" si="24"/>
        <v>0</v>
      </c>
      <c r="S43" s="10" t="b">
        <f t="shared" si="25"/>
        <v>0</v>
      </c>
      <c r="T43" s="10" t="b">
        <f t="shared" si="26"/>
        <v>0</v>
      </c>
      <c r="U43" s="10">
        <f>IF($R43=TRUE,VLOOKUP($Q43,경험치표!$A$2:$K$53,5),)</f>
        <v>0</v>
      </c>
      <c r="V43" s="10">
        <f>IF($T43=TRUE,VLOOKUP($Q43,경험치표!$A$2:$K$53,7),)</f>
        <v>0</v>
      </c>
      <c r="W43" s="10">
        <f>IF($S43=TRUE,VLOOKUP($Q43,경험치표!$A$2:$K$53,9)*2,VLOOKUP($B43,경험치표!$A$2:$K$53,9)*$D$2)</f>
        <v>7260679100</v>
      </c>
      <c r="X43" s="10">
        <f t="shared" si="27"/>
        <v>7260679100</v>
      </c>
      <c r="Y43" s="10">
        <f t="shared" si="11"/>
        <v>268059170790</v>
      </c>
      <c r="Z43" t="b">
        <f>IF(AND(Q43=0,VLOOKUP(B43,경험치표!$A$2:$K$53,2)/계산기!Y43&lt;1),TRUE,FALSE)</f>
        <v>0</v>
      </c>
      <c r="AA43">
        <f t="shared" si="12"/>
        <v>241</v>
      </c>
      <c r="AB43" s="10">
        <f>IF(Z43=FALSE,Y43,계산기!Y43-VLOOKUP(AA43-3,경험치표!$A$2:$K$53,2))</f>
        <v>268059170790</v>
      </c>
      <c r="AC43" t="b">
        <f t="shared" si="13"/>
        <v>0</v>
      </c>
      <c r="AD43" t="b">
        <f t="shared" si="14"/>
        <v>0</v>
      </c>
      <c r="AE43" s="10">
        <f>IF($AC43=TRUE,VLOOKUP($AA43,경험치표!$A$2:$K$53,5),)</f>
        <v>0</v>
      </c>
      <c r="AF43" s="10">
        <f>IF($AD43=TRUE,VLOOKUP($AA43,경험치표!$A$2:$K$53,7),)</f>
        <v>0</v>
      </c>
      <c r="AG43" s="15">
        <f t="shared" si="15"/>
        <v>268059170790</v>
      </c>
    </row>
    <row r="44" spans="1:33" ht="30" customHeight="1" x14ac:dyDescent="0.3">
      <c r="A44" s="13">
        <v>44957</v>
      </c>
      <c r="B44" s="16">
        <f t="shared" si="19"/>
        <v>241</v>
      </c>
      <c r="C44" s="15">
        <f t="shared" si="16"/>
        <v>268059170790</v>
      </c>
      <c r="D44" s="15">
        <f t="shared" si="20"/>
        <v>32264137955</v>
      </c>
      <c r="E44" s="16">
        <f t="shared" si="8"/>
        <v>241</v>
      </c>
      <c r="F44" s="14">
        <f>AG44/VLOOKUP(계산기!E44,경험치표!$A$5:$K$53,2)</f>
        <v>0.83558230253816712</v>
      </c>
      <c r="G44">
        <f t="shared" si="31"/>
        <v>300</v>
      </c>
      <c r="H44" s="10">
        <f>VLOOKUP(B44,경험치표!$A$2:$K$53,2)-계산기!C44</f>
        <v>91358815724</v>
      </c>
      <c r="I44" s="10">
        <f>VLOOKUP(계산기!$B44,경험치표!$A$2:$K$53,6)</f>
        <v>14074758855</v>
      </c>
      <c r="J44" s="10">
        <f>VLOOKUP($B44,경험치표!$A$2:$K$53,11)*G44</f>
        <v>10928700000</v>
      </c>
      <c r="K44" s="10">
        <f>IF(WEEKDAY(A44)=2,VLOOKUP(계산기!$B44,경험치표!$A$2:$K$53,8)*3,0)</f>
        <v>0</v>
      </c>
      <c r="L44" s="1">
        <f t="shared" si="21"/>
        <v>25003458855</v>
      </c>
      <c r="M44" t="b">
        <f t="shared" si="22"/>
        <v>0</v>
      </c>
      <c r="N44" s="10">
        <f t="shared" si="23"/>
        <v>0</v>
      </c>
      <c r="O44" s="10">
        <f>N44/VLOOKUP(계산기!B44,경험치표!$A$2:$K$53,11)</f>
        <v>0</v>
      </c>
      <c r="P44" s="10">
        <f>IF(AND(O44&gt;=0,O44&lt;G44),VLOOKUP(B44+3,경험치표!$A$2:$K$53,11)*O44,G44*VLOOKUP(B44+3,경험치표!$A$2:$K$53,11))</f>
        <v>0</v>
      </c>
      <c r="Q44" s="10">
        <f t="shared" si="10"/>
        <v>0</v>
      </c>
      <c r="R44" s="10" t="b">
        <f t="shared" si="24"/>
        <v>0</v>
      </c>
      <c r="S44" s="10" t="b">
        <f t="shared" si="25"/>
        <v>0</v>
      </c>
      <c r="T44" s="10" t="b">
        <f t="shared" si="26"/>
        <v>0</v>
      </c>
      <c r="U44" s="10">
        <f>IF($R44=TRUE,VLOOKUP($Q44,경험치표!$A$2:$K$53,5),)</f>
        <v>0</v>
      </c>
      <c r="V44" s="10">
        <f>IF($T44=TRUE,VLOOKUP($Q44,경험치표!$A$2:$K$53,7),)</f>
        <v>0</v>
      </c>
      <c r="W44" s="10">
        <f>IF($S44=TRUE,VLOOKUP($Q44,경험치표!$A$2:$K$53,9)*2,VLOOKUP($B44,경험치표!$A$2:$K$53,9)*$D$2)</f>
        <v>7260679100</v>
      </c>
      <c r="X44" s="10">
        <f t="shared" si="27"/>
        <v>7260679100</v>
      </c>
      <c r="Y44" s="10">
        <f t="shared" si="11"/>
        <v>300323308745</v>
      </c>
      <c r="Z44" t="b">
        <f>IF(AND(Q44=0,VLOOKUP(B44,경험치표!$A$2:$K$53,2)/계산기!Y44&lt;1),TRUE,FALSE)</f>
        <v>0</v>
      </c>
      <c r="AA44">
        <f t="shared" si="12"/>
        <v>241</v>
      </c>
      <c r="AB44" s="10">
        <f>IF(Z44=FALSE,Y44,계산기!Y44-VLOOKUP(AA44-3,경험치표!$A$2:$K$53,2))</f>
        <v>300323308745</v>
      </c>
      <c r="AC44" t="b">
        <f t="shared" si="13"/>
        <v>0</v>
      </c>
      <c r="AD44" t="b">
        <f t="shared" si="14"/>
        <v>0</v>
      </c>
      <c r="AE44" s="10">
        <f>IF($AC44=TRUE,VLOOKUP($AA44,경험치표!$A$2:$K$53,5),)</f>
        <v>0</v>
      </c>
      <c r="AF44" s="10">
        <f>IF($AD44=TRUE,VLOOKUP($AA44,경험치표!$A$2:$K$53,7),)</f>
        <v>0</v>
      </c>
      <c r="AG44" s="15">
        <f t="shared" si="15"/>
        <v>300323308745</v>
      </c>
    </row>
    <row r="45" spans="1:33" ht="30" customHeight="1" x14ac:dyDescent="0.3">
      <c r="A45" s="13">
        <v>44958</v>
      </c>
      <c r="B45" s="16">
        <f t="shared" si="19"/>
        <v>241</v>
      </c>
      <c r="C45" s="15">
        <f t="shared" si="16"/>
        <v>300323308745</v>
      </c>
      <c r="D45" s="15">
        <f t="shared" si="20"/>
        <v>39549937955</v>
      </c>
      <c r="E45" s="16">
        <f t="shared" si="8"/>
        <v>241</v>
      </c>
      <c r="F45" s="14">
        <f>AG45/VLOOKUP(계산기!E45,경험치표!$A$5:$K$53,2)</f>
        <v>0.94562114154729793</v>
      </c>
      <c r="G45">
        <f>$G$2</f>
        <v>500</v>
      </c>
      <c r="H45" s="10">
        <f>VLOOKUP(B45,경험치표!$A$2:$K$53,2)-계산기!C45</f>
        <v>59094677769</v>
      </c>
      <c r="I45" s="10">
        <f>VLOOKUP(계산기!$B45,경험치표!$A$2:$K$53,6)</f>
        <v>14074758855</v>
      </c>
      <c r="J45" s="10">
        <f>VLOOKUP($B45,경험치표!$A$2:$K$53,11)*G45</f>
        <v>18214500000</v>
      </c>
      <c r="K45" s="10">
        <f>IF(WEEKDAY(A45)=2,VLOOKUP(계산기!$B45,경험치표!$A$2:$K$53,8)*3,0)</f>
        <v>0</v>
      </c>
      <c r="L45" s="1">
        <f t="shared" si="21"/>
        <v>32289258855</v>
      </c>
      <c r="M45" t="b">
        <f t="shared" si="22"/>
        <v>0</v>
      </c>
      <c r="N45" s="10">
        <f t="shared" si="23"/>
        <v>0</v>
      </c>
      <c r="O45" s="10">
        <f>N45/VLOOKUP(계산기!B45,경험치표!$A$2:$K$53,11)</f>
        <v>0</v>
      </c>
      <c r="P45" s="10">
        <f>IF(AND(O45&gt;=0,O45&lt;G45),VLOOKUP(B45+3,경험치표!$A$2:$K$53,11)*O45,G45*VLOOKUP(B45+3,경험치표!$A$2:$K$53,11))</f>
        <v>0</v>
      </c>
      <c r="Q45" s="10">
        <f t="shared" si="10"/>
        <v>0</v>
      </c>
      <c r="R45" s="10" t="b">
        <f t="shared" si="24"/>
        <v>0</v>
      </c>
      <c r="S45" s="10" t="b">
        <f t="shared" si="25"/>
        <v>0</v>
      </c>
      <c r="T45" s="10" t="b">
        <f t="shared" si="26"/>
        <v>0</v>
      </c>
      <c r="U45" s="10">
        <f>IF($R45=TRUE,VLOOKUP($Q45,경험치표!$A$2:$K$53,5),)</f>
        <v>0</v>
      </c>
      <c r="V45" s="10">
        <f>IF($T45=TRUE,VLOOKUP($Q45,경험치표!$A$2:$K$53,7),)</f>
        <v>0</v>
      </c>
      <c r="W45" s="10">
        <f>IF($S45=TRUE,VLOOKUP($Q45,경험치표!$A$2:$K$53,9)*2,VLOOKUP($B45,경험치표!$A$2:$K$53,9)*$D$2)</f>
        <v>7260679100</v>
      </c>
      <c r="X45" s="10">
        <f t="shared" si="27"/>
        <v>7260679100</v>
      </c>
      <c r="Y45" s="10">
        <f t="shared" si="11"/>
        <v>339873246700</v>
      </c>
      <c r="Z45" t="b">
        <f>IF(AND(Q45=0,VLOOKUP(B45,경험치표!$A$2:$K$53,2)/계산기!Y45&lt;1),TRUE,FALSE)</f>
        <v>0</v>
      </c>
      <c r="AA45">
        <f t="shared" si="12"/>
        <v>241</v>
      </c>
      <c r="AB45" s="10">
        <f>IF(Z45=FALSE,Y45,계산기!Y45-VLOOKUP(AA45-3,경험치표!$A$2:$K$53,2))</f>
        <v>339873246700</v>
      </c>
      <c r="AC45" t="b">
        <f t="shared" si="13"/>
        <v>0</v>
      </c>
      <c r="AD45" t="b">
        <f t="shared" si="14"/>
        <v>0</v>
      </c>
      <c r="AE45" s="10">
        <f>IF($AC45=TRUE,VLOOKUP($AA45,경험치표!$A$2:$K$53,5),)</f>
        <v>0</v>
      </c>
      <c r="AF45" s="10">
        <f>IF($AD45=TRUE,VLOOKUP($AA45,경험치표!$A$2:$K$53,7),)</f>
        <v>0</v>
      </c>
      <c r="AG45" s="15">
        <f t="shared" si="15"/>
        <v>339873246700</v>
      </c>
    </row>
    <row r="46" spans="1:33" ht="30" customHeight="1" x14ac:dyDescent="0.3">
      <c r="A46" s="13">
        <v>44959</v>
      </c>
      <c r="B46" s="16">
        <f t="shared" si="19"/>
        <v>241</v>
      </c>
      <c r="C46" s="15">
        <f t="shared" si="16"/>
        <v>339873246700</v>
      </c>
      <c r="D46" s="15">
        <f t="shared" si="20"/>
        <v>32538954467.152241</v>
      </c>
      <c r="E46" s="16">
        <f t="shared" si="8"/>
        <v>244</v>
      </c>
      <c r="F46" s="14">
        <f>AG46/VLOOKUP(계산기!E46,경험치표!$A$5:$K$53,2)</f>
        <v>3.3085565013198377E-2</v>
      </c>
      <c r="G46">
        <f>$G$1</f>
        <v>300</v>
      </c>
      <c r="H46" s="10">
        <f>VLOOKUP(B46,경험치표!$A$2:$K$53,2)-계산기!C46</f>
        <v>19544739814</v>
      </c>
      <c r="I46" s="10">
        <f>VLOOKUP(계산기!$B46,경험치표!$A$2:$K$53,6)</f>
        <v>14074758855</v>
      </c>
      <c r="J46" s="10">
        <f>VLOOKUP($B46,경험치표!$A$2:$K$53,11)*G46</f>
        <v>10928700000</v>
      </c>
      <c r="K46" s="10">
        <f>IF(WEEKDAY(A46)=2,VLOOKUP(계산기!$B46,경험치표!$A$2:$K$53,8)*3,0)</f>
        <v>0</v>
      </c>
      <c r="L46" s="1">
        <f t="shared" si="21"/>
        <v>25003458855</v>
      </c>
      <c r="M46" t="b">
        <f t="shared" si="22"/>
        <v>1</v>
      </c>
      <c r="N46" s="10">
        <f t="shared" si="23"/>
        <v>5458719041</v>
      </c>
      <c r="O46" s="10">
        <f>N46/VLOOKUP(계산기!B46,경험치표!$A$2:$K$53,11)</f>
        <v>149.84542647341405</v>
      </c>
      <c r="P46" s="10">
        <f>IF(AND(O46&gt;=0,O46&lt;G46),VLOOKUP(B46+3,경험치표!$A$2:$K$53,11)*O46,G46*VLOOKUP(B46+3,경험치표!$A$2:$K$53,11))</f>
        <v>5733535553.1522417</v>
      </c>
      <c r="Q46" s="10">
        <f t="shared" si="10"/>
        <v>244</v>
      </c>
      <c r="R46" s="10" t="b">
        <f t="shared" si="24"/>
        <v>0</v>
      </c>
      <c r="S46" s="10" t="b">
        <f t="shared" si="25"/>
        <v>1</v>
      </c>
      <c r="T46" s="10" t="b">
        <f t="shared" si="26"/>
        <v>0</v>
      </c>
      <c r="U46" s="10">
        <f>IF($R46=TRUE,VLOOKUP($Q46,경험치표!$A$2:$K$53,5),)</f>
        <v>0</v>
      </c>
      <c r="V46" s="10">
        <f>IF($T46=TRUE,VLOOKUP($Q46,경험치표!$A$2:$K$53,7),)</f>
        <v>0</v>
      </c>
      <c r="W46" s="10">
        <f>IF($S46=TRUE,VLOOKUP($Q46,경험치표!$A$2:$K$53,9)*2,VLOOKUP($B46,경험치표!$A$2:$K$53,9)*$D$2)</f>
        <v>7260679100</v>
      </c>
      <c r="X46" s="10">
        <f t="shared" si="27"/>
        <v>7260679100</v>
      </c>
      <c r="Y46" s="10">
        <f t="shared" si="11"/>
        <v>12994214653.152241</v>
      </c>
      <c r="Z46" t="b">
        <f>IF(AND(Q46=0,VLOOKUP(B46,경험치표!$A$2:$K$53,2)/계산기!Y46&lt;1),TRUE,FALSE)</f>
        <v>0</v>
      </c>
      <c r="AA46">
        <f t="shared" si="12"/>
        <v>244</v>
      </c>
      <c r="AB46" s="10">
        <f>IF(Z46=FALSE,Y46,계산기!Y46-VLOOKUP(AA46-3,경험치표!$A$2:$K$53,2))</f>
        <v>12994214653.152241</v>
      </c>
      <c r="AC46" t="b">
        <f t="shared" si="13"/>
        <v>0</v>
      </c>
      <c r="AD46" t="b">
        <f t="shared" si="14"/>
        <v>0</v>
      </c>
      <c r="AE46" s="10">
        <f>IF($AC46=TRUE,VLOOKUP($AA46,경험치표!$A$2:$K$53,5),)</f>
        <v>0</v>
      </c>
      <c r="AF46" s="10">
        <f>IF($AD46=TRUE,VLOOKUP($AA46,경험치표!$A$2:$K$53,7),)</f>
        <v>0</v>
      </c>
      <c r="AG46" s="15">
        <f t="shared" si="15"/>
        <v>12994214653.152241</v>
      </c>
    </row>
    <row r="47" spans="1:33" ht="30" customHeight="1" x14ac:dyDescent="0.3">
      <c r="A47" s="13">
        <v>44960</v>
      </c>
      <c r="B47" s="16">
        <f t="shared" si="19"/>
        <v>244</v>
      </c>
      <c r="C47" s="15">
        <f t="shared" si="16"/>
        <v>12994214653.152241</v>
      </c>
      <c r="D47" s="15">
        <f t="shared" si="20"/>
        <v>32814337955</v>
      </c>
      <c r="E47" s="16">
        <f t="shared" si="8"/>
        <v>244</v>
      </c>
      <c r="F47" s="14">
        <f>AG47/VLOOKUP(계산기!E47,경험치표!$A$5:$K$53,2)</f>
        <v>0.11663666377174031</v>
      </c>
      <c r="G47">
        <f t="shared" ref="G47:G51" si="32">$G$1</f>
        <v>300</v>
      </c>
      <c r="H47" s="10">
        <f>VLOOKUP(B47,경험치표!$A$2:$K$53,2)-계산기!C47</f>
        <v>379751523494.84778</v>
      </c>
      <c r="I47" s="10">
        <f>VLOOKUP(계산기!$B47,경험치표!$A$2:$K$53,6)</f>
        <v>14074758855</v>
      </c>
      <c r="J47" s="10">
        <f>VLOOKUP($B47,경험치표!$A$2:$K$53,11)*G47</f>
        <v>11478900000</v>
      </c>
      <c r="K47" s="10">
        <f>IF(WEEKDAY(A47)=2,VLOOKUP(계산기!$B47,경험치표!$A$2:$K$53,8)*3,0)</f>
        <v>0</v>
      </c>
      <c r="L47" s="1">
        <f t="shared" si="21"/>
        <v>25553658855</v>
      </c>
      <c r="M47" t="b">
        <f t="shared" si="22"/>
        <v>0</v>
      </c>
      <c r="N47" s="10">
        <f t="shared" si="23"/>
        <v>0</v>
      </c>
      <c r="O47" s="10">
        <f>N47/VLOOKUP(계산기!B47,경험치표!$A$2:$K$53,11)</f>
        <v>0</v>
      </c>
      <c r="P47" s="10">
        <f>IF(AND(O47&gt;=0,O47&lt;G47),VLOOKUP(B47+3,경험치표!$A$2:$K$53,11)*O47,G47*VLOOKUP(B47+3,경험치표!$A$2:$K$53,11))</f>
        <v>0</v>
      </c>
      <c r="Q47" s="10">
        <f t="shared" si="10"/>
        <v>0</v>
      </c>
      <c r="R47" s="10" t="b">
        <f t="shared" si="24"/>
        <v>0</v>
      </c>
      <c r="S47" s="10" t="b">
        <f t="shared" si="25"/>
        <v>0</v>
      </c>
      <c r="T47" s="10" t="b">
        <f t="shared" si="26"/>
        <v>0</v>
      </c>
      <c r="U47" s="10">
        <f>IF($R47=TRUE,VLOOKUP($Q47,경험치표!$A$2:$K$53,5),)</f>
        <v>0</v>
      </c>
      <c r="V47" s="10">
        <f>IF($T47=TRUE,VLOOKUP($Q47,경험치표!$A$2:$K$53,7),)</f>
        <v>0</v>
      </c>
      <c r="W47" s="10">
        <f>IF($S47=TRUE,VLOOKUP($Q47,경험치표!$A$2:$K$53,9)*2,VLOOKUP($B47,경험치표!$A$2:$K$53,9)*$D$2)</f>
        <v>7260679100</v>
      </c>
      <c r="X47" s="10">
        <f t="shared" si="27"/>
        <v>7260679100</v>
      </c>
      <c r="Y47" s="10">
        <f t="shared" si="11"/>
        <v>45808552608.152237</v>
      </c>
      <c r="Z47" t="b">
        <f>IF(AND(Q47=0,VLOOKUP(B47,경험치표!$A$2:$K$53,2)/계산기!Y47&lt;1),TRUE,FALSE)</f>
        <v>0</v>
      </c>
      <c r="AA47">
        <f t="shared" si="12"/>
        <v>244</v>
      </c>
      <c r="AB47" s="10">
        <f>IF(Z47=FALSE,Y47,계산기!Y47-VLOOKUP(AA47-3,경험치표!$A$2:$K$53,2))</f>
        <v>45808552608.152237</v>
      </c>
      <c r="AC47" t="b">
        <f t="shared" si="13"/>
        <v>0</v>
      </c>
      <c r="AD47" t="b">
        <f t="shared" si="14"/>
        <v>0</v>
      </c>
      <c r="AE47" s="10">
        <f>IF($AC47=TRUE,VLOOKUP($AA47,경험치표!$A$2:$K$53,5),)</f>
        <v>0</v>
      </c>
      <c r="AF47" s="10">
        <f>IF($AD47=TRUE,VLOOKUP($AA47,경험치표!$A$2:$K$53,7),)</f>
        <v>0</v>
      </c>
      <c r="AG47" s="15">
        <f t="shared" si="15"/>
        <v>45808552608.152237</v>
      </c>
    </row>
    <row r="48" spans="1:33" ht="30" customHeight="1" x14ac:dyDescent="0.3">
      <c r="A48" s="13">
        <v>44961</v>
      </c>
      <c r="B48" s="16">
        <f t="shared" si="19"/>
        <v>244</v>
      </c>
      <c r="C48" s="15">
        <f t="shared" si="16"/>
        <v>45808552608.152237</v>
      </c>
      <c r="D48" s="15">
        <f t="shared" si="20"/>
        <v>32814337955</v>
      </c>
      <c r="E48" s="16">
        <f t="shared" si="8"/>
        <v>244</v>
      </c>
      <c r="F48" s="14">
        <f>AG48/VLOOKUP(계산기!E48,경험치표!$A$5:$K$53,2)</f>
        <v>0.20018776253028225</v>
      </c>
      <c r="G48">
        <f t="shared" si="32"/>
        <v>300</v>
      </c>
      <c r="H48" s="10">
        <f>VLOOKUP(B48,경험치표!$A$2:$K$53,2)-계산기!C48</f>
        <v>346937185539.84778</v>
      </c>
      <c r="I48" s="10">
        <f>VLOOKUP(계산기!$B48,경험치표!$A$2:$K$53,6)</f>
        <v>14074758855</v>
      </c>
      <c r="J48" s="10">
        <f>VLOOKUP($B48,경험치표!$A$2:$K$53,11)*G48</f>
        <v>11478900000</v>
      </c>
      <c r="K48" s="10">
        <f>IF(WEEKDAY(A48)=2,VLOOKUP(계산기!$B48,경험치표!$A$2:$K$53,8)*3,0)</f>
        <v>0</v>
      </c>
      <c r="L48" s="1">
        <f t="shared" si="21"/>
        <v>25553658855</v>
      </c>
      <c r="M48" t="b">
        <f t="shared" si="22"/>
        <v>0</v>
      </c>
      <c r="N48" s="10">
        <f t="shared" si="23"/>
        <v>0</v>
      </c>
      <c r="O48" s="10">
        <f>N48/VLOOKUP(계산기!B48,경험치표!$A$2:$K$53,11)</f>
        <v>0</v>
      </c>
      <c r="P48" s="10">
        <f>IF(AND(O48&gt;=0,O48&lt;G48),VLOOKUP(B48+3,경험치표!$A$2:$K$53,11)*O48,G48*VLOOKUP(B48+3,경험치표!$A$2:$K$53,11))</f>
        <v>0</v>
      </c>
      <c r="Q48" s="10">
        <f t="shared" si="10"/>
        <v>0</v>
      </c>
      <c r="R48" s="10" t="b">
        <f t="shared" si="24"/>
        <v>0</v>
      </c>
      <c r="S48" s="10" t="b">
        <f t="shared" si="25"/>
        <v>0</v>
      </c>
      <c r="T48" s="10" t="b">
        <f t="shared" si="26"/>
        <v>0</v>
      </c>
      <c r="U48" s="10">
        <f>IF($R48=TRUE,VLOOKUP($Q48,경험치표!$A$2:$K$53,5),)</f>
        <v>0</v>
      </c>
      <c r="V48" s="10">
        <f>IF($T48=TRUE,VLOOKUP($Q48,경험치표!$A$2:$K$53,7),)</f>
        <v>0</v>
      </c>
      <c r="W48" s="10">
        <f>IF($S48=TRUE,VLOOKUP($Q48,경험치표!$A$2:$K$53,9)*2,VLOOKUP($B48,경험치표!$A$2:$K$53,9)*$D$2)</f>
        <v>7260679100</v>
      </c>
      <c r="X48" s="10">
        <f t="shared" si="27"/>
        <v>7260679100</v>
      </c>
      <c r="Y48" s="10">
        <f t="shared" si="11"/>
        <v>78622890563.152237</v>
      </c>
      <c r="Z48" t="b">
        <f>IF(AND(Q48=0,VLOOKUP(B48,경험치표!$A$2:$K$53,2)/계산기!Y48&lt;1),TRUE,FALSE)</f>
        <v>0</v>
      </c>
      <c r="AA48">
        <f t="shared" si="12"/>
        <v>244</v>
      </c>
      <c r="AB48" s="10">
        <f>IF(Z48=FALSE,Y48,계산기!Y48-VLOOKUP(AA48-3,경험치표!$A$2:$K$53,2))</f>
        <v>78622890563.152237</v>
      </c>
      <c r="AC48" t="b">
        <f t="shared" si="13"/>
        <v>0</v>
      </c>
      <c r="AD48" t="b">
        <f t="shared" si="14"/>
        <v>0</v>
      </c>
      <c r="AE48" s="10">
        <f>IF($AC48=TRUE,VLOOKUP($AA48,경험치표!$A$2:$K$53,5),)</f>
        <v>0</v>
      </c>
      <c r="AF48" s="10">
        <f>IF($AD48=TRUE,VLOOKUP($AA48,경험치표!$A$2:$K$53,7),)</f>
        <v>0</v>
      </c>
      <c r="AG48" s="15">
        <f t="shared" si="15"/>
        <v>78622890563.152237</v>
      </c>
    </row>
    <row r="49" spans="1:33" ht="30" customHeight="1" x14ac:dyDescent="0.3">
      <c r="A49" s="13">
        <v>44962</v>
      </c>
      <c r="B49" s="16">
        <f t="shared" si="19"/>
        <v>244</v>
      </c>
      <c r="C49" s="15">
        <f t="shared" si="16"/>
        <v>78622890563.152237</v>
      </c>
      <c r="D49" s="15">
        <f t="shared" si="20"/>
        <v>32814337955</v>
      </c>
      <c r="E49" s="16">
        <f t="shared" si="8"/>
        <v>244</v>
      </c>
      <c r="F49" s="14">
        <f>AG49/VLOOKUP(계산기!E49,경험치표!$A$5:$K$53,2)</f>
        <v>0.29298234682508723</v>
      </c>
      <c r="G49">
        <f t="shared" si="32"/>
        <v>300</v>
      </c>
      <c r="H49" s="10">
        <f>VLOOKUP(B49,경험치표!$A$2:$K$53,2)-계산기!C49</f>
        <v>314122847584.84778</v>
      </c>
      <c r="I49" s="10">
        <f>VLOOKUP(계산기!$B49,경험치표!$A$2:$K$53,6)</f>
        <v>14074758855</v>
      </c>
      <c r="J49" s="10">
        <f>VLOOKUP($B49,경험치표!$A$2:$K$53,11)*G49</f>
        <v>11478900000</v>
      </c>
      <c r="K49" s="10">
        <f>IF(WEEKDAY(A49)=2,VLOOKUP(계산기!$B49,경험치표!$A$2:$K$53,8)*3,0)</f>
        <v>0</v>
      </c>
      <c r="L49" s="1">
        <f t="shared" si="21"/>
        <v>25553658855</v>
      </c>
      <c r="M49" t="b">
        <f t="shared" si="22"/>
        <v>0</v>
      </c>
      <c r="N49" s="10">
        <f t="shared" si="23"/>
        <v>0</v>
      </c>
      <c r="O49" s="10">
        <f>N49/VLOOKUP(계산기!B49,경험치표!$A$2:$K$53,11)</f>
        <v>0</v>
      </c>
      <c r="P49" s="10">
        <f>IF(AND(O49&gt;=0,O49&lt;G49),VLOOKUP(B49+3,경험치표!$A$2:$K$53,11)*O49,G49*VLOOKUP(B49+3,경험치표!$A$2:$K$53,11))</f>
        <v>0</v>
      </c>
      <c r="Q49" s="10">
        <f t="shared" si="10"/>
        <v>0</v>
      </c>
      <c r="R49" s="10" t="b">
        <f t="shared" si="24"/>
        <v>0</v>
      </c>
      <c r="S49" s="10" t="b">
        <f t="shared" si="25"/>
        <v>0</v>
      </c>
      <c r="T49" s="10" t="b">
        <f t="shared" si="26"/>
        <v>0</v>
      </c>
      <c r="U49" s="10">
        <f>IF($R49=TRUE,VLOOKUP($Q49,경험치표!$A$2:$K$53,5),)</f>
        <v>0</v>
      </c>
      <c r="V49" s="10">
        <f>IF($T49=TRUE,VLOOKUP($Q49,경험치표!$A$2:$K$53,7),)</f>
        <v>0</v>
      </c>
      <c r="W49" s="10">
        <f>IF($S49=TRUE,VLOOKUP($Q49,경험치표!$A$2:$K$53,9)*2,VLOOKUP($B49,경험치표!$A$2:$K$53,9)*$D$2)</f>
        <v>7260679100</v>
      </c>
      <c r="X49" s="10">
        <f t="shared" si="27"/>
        <v>10891018650</v>
      </c>
      <c r="Y49" s="10">
        <f t="shared" si="11"/>
        <v>115067568068.15224</v>
      </c>
      <c r="Z49" t="b">
        <f>IF(AND(Q49=0,VLOOKUP(B49,경험치표!$A$2:$K$53,2)/계산기!Y49&lt;1),TRUE,FALSE)</f>
        <v>0</v>
      </c>
      <c r="AA49">
        <f t="shared" si="12"/>
        <v>244</v>
      </c>
      <c r="AB49" s="10">
        <f>IF(Z49=FALSE,Y49,계산기!Y49-VLOOKUP(AA49-3,경험치표!$A$2:$K$53,2))</f>
        <v>115067568068.15224</v>
      </c>
      <c r="AC49" t="b">
        <f t="shared" si="13"/>
        <v>0</v>
      </c>
      <c r="AD49" t="b">
        <f t="shared" si="14"/>
        <v>0</v>
      </c>
      <c r="AE49" s="10">
        <f>IF($AC49=TRUE,VLOOKUP($AA49,경험치표!$A$2:$K$53,5),)</f>
        <v>0</v>
      </c>
      <c r="AF49" s="10">
        <f>IF($AD49=TRUE,VLOOKUP($AA49,경험치표!$A$2:$K$53,7),)</f>
        <v>0</v>
      </c>
      <c r="AG49" s="15">
        <f t="shared" si="15"/>
        <v>115067568068.15224</v>
      </c>
    </row>
    <row r="50" spans="1:33" ht="30" customHeight="1" x14ac:dyDescent="0.3">
      <c r="A50" s="13">
        <v>44963</v>
      </c>
      <c r="B50" s="16">
        <f t="shared" si="19"/>
        <v>244</v>
      </c>
      <c r="C50" s="15">
        <f t="shared" si="16"/>
        <v>115067568068.15224</v>
      </c>
      <c r="D50" s="15">
        <f t="shared" si="20"/>
        <v>46889096810</v>
      </c>
      <c r="E50" s="16">
        <f t="shared" si="8"/>
        <v>244</v>
      </c>
      <c r="F50" s="14">
        <f>AG50/VLOOKUP(계산기!E50,경험치표!$A$5:$K$53,2)</f>
        <v>0.4123702669362167</v>
      </c>
      <c r="G50">
        <f t="shared" si="32"/>
        <v>300</v>
      </c>
      <c r="H50" s="10">
        <f>VLOOKUP(B50,경험치표!$A$2:$K$53,2)-계산기!C50</f>
        <v>277678170079.84778</v>
      </c>
      <c r="I50" s="10">
        <f>VLOOKUP(계산기!$B50,경험치표!$A$2:$K$53,6)</f>
        <v>14074758855</v>
      </c>
      <c r="J50" s="10">
        <f>VLOOKUP($B50,경험치표!$A$2:$K$53,11)*G50</f>
        <v>11478900000</v>
      </c>
      <c r="K50" s="10">
        <f>IF(WEEKDAY(A50)=2,VLOOKUP(계산기!$B50,경험치표!$A$2:$K$53,8)*3,0)</f>
        <v>14074758855</v>
      </c>
      <c r="L50" s="1">
        <f t="shared" si="21"/>
        <v>39628417710</v>
      </c>
      <c r="M50" t="b">
        <f t="shared" si="22"/>
        <v>0</v>
      </c>
      <c r="N50" s="10">
        <f t="shared" si="23"/>
        <v>0</v>
      </c>
      <c r="O50" s="10">
        <f>N50/VLOOKUP(계산기!B50,경험치표!$A$2:$K$53,11)</f>
        <v>0</v>
      </c>
      <c r="P50" s="10">
        <f>IF(AND(O50&gt;=0,O50&lt;G50),VLOOKUP(B50+3,경험치표!$A$2:$K$53,11)*O50,G50*VLOOKUP(B50+3,경험치표!$A$2:$K$53,11))</f>
        <v>0</v>
      </c>
      <c r="Q50" s="10">
        <f t="shared" si="10"/>
        <v>0</v>
      </c>
      <c r="R50" s="10" t="b">
        <f t="shared" si="24"/>
        <v>0</v>
      </c>
      <c r="S50" s="10" t="b">
        <f t="shared" si="25"/>
        <v>0</v>
      </c>
      <c r="T50" s="10" t="b">
        <f t="shared" si="26"/>
        <v>0</v>
      </c>
      <c r="U50" s="10">
        <f>IF($R50=TRUE,VLOOKUP($Q50,경험치표!$A$2:$K$53,5),)</f>
        <v>0</v>
      </c>
      <c r="V50" s="10">
        <f>IF($T50=TRUE,VLOOKUP($Q50,경험치표!$A$2:$K$53,7),)</f>
        <v>0</v>
      </c>
      <c r="W50" s="10">
        <f>IF($S50=TRUE,VLOOKUP($Q50,경험치표!$A$2:$K$53,9)*2,VLOOKUP($B50,경험치표!$A$2:$K$53,9)*$D$2)</f>
        <v>7260679100</v>
      </c>
      <c r="X50" s="10">
        <f t="shared" si="27"/>
        <v>7260679100</v>
      </c>
      <c r="Y50" s="10">
        <f t="shared" si="11"/>
        <v>161956664878.15222</v>
      </c>
      <c r="Z50" t="b">
        <f>IF(AND(Q50=0,VLOOKUP(B50,경험치표!$A$2:$K$53,2)/계산기!Y50&lt;1),TRUE,FALSE)</f>
        <v>0</v>
      </c>
      <c r="AA50">
        <f t="shared" si="12"/>
        <v>244</v>
      </c>
      <c r="AB50" s="10">
        <f>IF(Z50=FALSE,Y50,계산기!Y50-VLOOKUP(AA50-3,경험치표!$A$2:$K$53,2))</f>
        <v>161956664878.15222</v>
      </c>
      <c r="AC50" t="b">
        <f t="shared" si="13"/>
        <v>0</v>
      </c>
      <c r="AD50" t="b">
        <f t="shared" si="14"/>
        <v>0</v>
      </c>
      <c r="AE50" s="10">
        <f>IF($AC50=TRUE,VLOOKUP($AA50,경험치표!$A$2:$K$53,5),)</f>
        <v>0</v>
      </c>
      <c r="AF50" s="10">
        <f>IF($AD50=TRUE,VLOOKUP($AA50,경험치표!$A$2:$K$53,7),)</f>
        <v>0</v>
      </c>
      <c r="AG50" s="15">
        <f t="shared" si="15"/>
        <v>161956664878.15222</v>
      </c>
    </row>
    <row r="51" spans="1:33" ht="30" customHeight="1" x14ac:dyDescent="0.3">
      <c r="A51" s="13">
        <v>44964</v>
      </c>
      <c r="B51" s="16">
        <f t="shared" si="19"/>
        <v>244</v>
      </c>
      <c r="C51" s="15">
        <f t="shared" si="16"/>
        <v>161956664878.15222</v>
      </c>
      <c r="D51" s="15">
        <f t="shared" si="20"/>
        <v>32814337955</v>
      </c>
      <c r="E51" s="16">
        <f t="shared" si="8"/>
        <v>244</v>
      </c>
      <c r="F51" s="14">
        <f>AG51/VLOOKUP(계산기!E51,경험치표!$A$5:$K$53,2)</f>
        <v>0.49592136569475864</v>
      </c>
      <c r="G51">
        <f t="shared" si="32"/>
        <v>300</v>
      </c>
      <c r="H51" s="10">
        <f>VLOOKUP(B51,경험치표!$A$2:$K$53,2)-계산기!C51</f>
        <v>230789073269.84778</v>
      </c>
      <c r="I51" s="10">
        <f>VLOOKUP(계산기!$B51,경험치표!$A$2:$K$53,6)</f>
        <v>14074758855</v>
      </c>
      <c r="J51" s="10">
        <f>VLOOKUP($B51,경험치표!$A$2:$K$53,11)*G51</f>
        <v>11478900000</v>
      </c>
      <c r="K51" s="10">
        <f>IF(WEEKDAY(A51)=2,VLOOKUP(계산기!$B51,경험치표!$A$2:$K$53,8)*3,0)</f>
        <v>0</v>
      </c>
      <c r="L51" s="1">
        <f t="shared" si="21"/>
        <v>25553658855</v>
      </c>
      <c r="M51" t="b">
        <f t="shared" si="22"/>
        <v>0</v>
      </c>
      <c r="N51" s="10">
        <f t="shared" si="23"/>
        <v>0</v>
      </c>
      <c r="O51" s="10">
        <f>N51/VLOOKUP(계산기!B51,경험치표!$A$2:$K$53,11)</f>
        <v>0</v>
      </c>
      <c r="P51" s="10">
        <f>IF(AND(O51&gt;=0,O51&lt;G51),VLOOKUP(B51+3,경험치표!$A$2:$K$53,11)*O51,G51*VLOOKUP(B51+3,경험치표!$A$2:$K$53,11))</f>
        <v>0</v>
      </c>
      <c r="Q51" s="10">
        <f t="shared" si="10"/>
        <v>0</v>
      </c>
      <c r="R51" s="10" t="b">
        <f t="shared" si="24"/>
        <v>0</v>
      </c>
      <c r="S51" s="10" t="b">
        <f t="shared" si="25"/>
        <v>0</v>
      </c>
      <c r="T51" s="10" t="b">
        <f t="shared" si="26"/>
        <v>0</v>
      </c>
      <c r="U51" s="10">
        <f>IF($R51=TRUE,VLOOKUP($Q51,경험치표!$A$2:$K$53,5),)</f>
        <v>0</v>
      </c>
      <c r="V51" s="10">
        <f>IF($T51=TRUE,VLOOKUP($Q51,경험치표!$A$2:$K$53,7),)</f>
        <v>0</v>
      </c>
      <c r="W51" s="10">
        <f>IF($S51=TRUE,VLOOKUP($Q51,경험치표!$A$2:$K$53,9)*2,VLOOKUP($B51,경험치표!$A$2:$K$53,9)*$D$2)</f>
        <v>7260679100</v>
      </c>
      <c r="X51" s="10">
        <f t="shared" si="27"/>
        <v>7260679100</v>
      </c>
      <c r="Y51" s="10">
        <f t="shared" si="11"/>
        <v>194771002833.15222</v>
      </c>
      <c r="Z51" t="b">
        <f>IF(AND(Q51=0,VLOOKUP(B51,경험치표!$A$2:$K$53,2)/계산기!Y51&lt;1),TRUE,FALSE)</f>
        <v>0</v>
      </c>
      <c r="AA51">
        <f t="shared" si="12"/>
        <v>244</v>
      </c>
      <c r="AB51" s="10">
        <f>IF(Z51=FALSE,Y51,계산기!Y51-VLOOKUP(AA51-3,경험치표!$A$2:$K$53,2))</f>
        <v>194771002833.15222</v>
      </c>
      <c r="AC51" t="b">
        <f t="shared" si="13"/>
        <v>0</v>
      </c>
      <c r="AD51" t="b">
        <f t="shared" si="14"/>
        <v>0</v>
      </c>
      <c r="AE51" s="10">
        <f>IF($AC51=TRUE,VLOOKUP($AA51,경험치표!$A$2:$K$53,5),)</f>
        <v>0</v>
      </c>
      <c r="AF51" s="10">
        <f>IF($AD51=TRUE,VLOOKUP($AA51,경험치표!$A$2:$K$53,7),)</f>
        <v>0</v>
      </c>
      <c r="AG51" s="15">
        <f t="shared" si="15"/>
        <v>194771002833.15222</v>
      </c>
    </row>
    <row r="52" spans="1:33" ht="30" customHeight="1" x14ac:dyDescent="0.3">
      <c r="A52" s="13">
        <v>44965</v>
      </c>
      <c r="B52" s="16">
        <f t="shared" si="19"/>
        <v>244</v>
      </c>
      <c r="C52" s="15">
        <f t="shared" si="16"/>
        <v>194771002833.15222</v>
      </c>
      <c r="D52" s="15">
        <f t="shared" si="20"/>
        <v>40466937955</v>
      </c>
      <c r="E52" s="16">
        <f t="shared" si="8"/>
        <v>244</v>
      </c>
      <c r="F52" s="14">
        <f>AG52/VLOOKUP(계산기!E52,경험치표!$A$5:$K$53,2)</f>
        <v>0.59895733534225271</v>
      </c>
      <c r="G52">
        <f>$G$2</f>
        <v>500</v>
      </c>
      <c r="H52" s="10">
        <f>VLOOKUP(B52,경험치표!$A$2:$K$53,2)-계산기!C52</f>
        <v>197974735314.84778</v>
      </c>
      <c r="I52" s="10">
        <f>VLOOKUP(계산기!$B52,경험치표!$A$2:$K$53,6)</f>
        <v>14074758855</v>
      </c>
      <c r="J52" s="10">
        <f>VLOOKUP($B52,경험치표!$A$2:$K$53,11)*G52</f>
        <v>19131500000</v>
      </c>
      <c r="K52" s="10">
        <f>IF(WEEKDAY(A52)=2,VLOOKUP(계산기!$B52,경험치표!$A$2:$K$53,8)*3,0)</f>
        <v>0</v>
      </c>
      <c r="L52" s="1">
        <f t="shared" si="21"/>
        <v>33206258855</v>
      </c>
      <c r="M52" t="b">
        <f t="shared" si="22"/>
        <v>0</v>
      </c>
      <c r="N52" s="10">
        <f t="shared" si="23"/>
        <v>0</v>
      </c>
      <c r="O52" s="10">
        <f>N52/VLOOKUP(계산기!B52,경험치표!$A$2:$K$53,11)</f>
        <v>0</v>
      </c>
      <c r="P52" s="10">
        <f>IF(AND(O52&gt;=0,O52&lt;G52),VLOOKUP(B52+3,경험치표!$A$2:$K$53,11)*O52,G52*VLOOKUP(B52+3,경험치표!$A$2:$K$53,11))</f>
        <v>0</v>
      </c>
      <c r="Q52" s="10">
        <f t="shared" si="10"/>
        <v>0</v>
      </c>
      <c r="R52" s="10" t="b">
        <f t="shared" si="24"/>
        <v>0</v>
      </c>
      <c r="S52" s="10" t="b">
        <f t="shared" si="25"/>
        <v>0</v>
      </c>
      <c r="T52" s="10" t="b">
        <f t="shared" si="26"/>
        <v>0</v>
      </c>
      <c r="U52" s="10">
        <f>IF($R52=TRUE,VLOOKUP($Q52,경험치표!$A$2:$K$53,5),)</f>
        <v>0</v>
      </c>
      <c r="V52" s="10">
        <f>IF($T52=TRUE,VLOOKUP($Q52,경험치표!$A$2:$K$53,7),)</f>
        <v>0</v>
      </c>
      <c r="W52" s="10">
        <f>IF($S52=TRUE,VLOOKUP($Q52,경험치표!$A$2:$K$53,9)*2,VLOOKUP($B52,경험치표!$A$2:$K$53,9)*$D$2)</f>
        <v>7260679100</v>
      </c>
      <c r="X52" s="10">
        <f t="shared" si="27"/>
        <v>7260679100</v>
      </c>
      <c r="Y52" s="10">
        <f t="shared" si="11"/>
        <v>235237940788.15222</v>
      </c>
      <c r="Z52" t="b">
        <f>IF(AND(Q52=0,VLOOKUP(B52,경험치표!$A$2:$K$53,2)/계산기!Y52&lt;1),TRUE,FALSE)</f>
        <v>0</v>
      </c>
      <c r="AA52">
        <f t="shared" si="12"/>
        <v>244</v>
      </c>
      <c r="AB52" s="10">
        <f>IF(Z52=FALSE,Y52,계산기!Y52-VLOOKUP(AA52-3,경험치표!$A$2:$K$53,2))</f>
        <v>235237940788.15222</v>
      </c>
      <c r="AC52" t="b">
        <f t="shared" si="13"/>
        <v>0</v>
      </c>
      <c r="AD52" t="b">
        <f t="shared" si="14"/>
        <v>0</v>
      </c>
      <c r="AE52" s="10">
        <f>IF($AC52=TRUE,VLOOKUP($AA52,경험치표!$A$2:$K$53,5),)</f>
        <v>0</v>
      </c>
      <c r="AF52" s="10">
        <f>IF($AD52=TRUE,VLOOKUP($AA52,경험치표!$A$2:$K$53,7),)</f>
        <v>0</v>
      </c>
      <c r="AG52" s="15">
        <f t="shared" si="15"/>
        <v>235237940788.15222</v>
      </c>
    </row>
    <row r="53" spans="1:33" ht="30" customHeight="1" x14ac:dyDescent="0.3">
      <c r="A53" s="13">
        <v>44966</v>
      </c>
      <c r="B53" s="16">
        <f t="shared" si="19"/>
        <v>244</v>
      </c>
      <c r="C53" s="15">
        <f t="shared" si="16"/>
        <v>235237940788.15222</v>
      </c>
      <c r="D53" s="15">
        <f t="shared" si="20"/>
        <v>32814337955</v>
      </c>
      <c r="E53" s="16">
        <f t="shared" si="8"/>
        <v>244</v>
      </c>
      <c r="F53" s="14">
        <f>AG53/VLOOKUP(계산기!E53,경험치표!$A$5:$K$53,2)</f>
        <v>0.68250843410079465</v>
      </c>
      <c r="G53">
        <f>$G$1</f>
        <v>300</v>
      </c>
      <c r="H53" s="10">
        <f>VLOOKUP(B53,경험치표!$A$2:$K$53,2)-계산기!C53</f>
        <v>157507797359.84778</v>
      </c>
      <c r="I53" s="10">
        <f>VLOOKUP(계산기!$B53,경험치표!$A$2:$K$53,6)</f>
        <v>14074758855</v>
      </c>
      <c r="J53" s="10">
        <f>VLOOKUP($B53,경험치표!$A$2:$K$53,11)*G53</f>
        <v>11478900000</v>
      </c>
      <c r="K53" s="10">
        <f>IF(WEEKDAY(A53)=2,VLOOKUP(계산기!$B53,경험치표!$A$2:$K$53,8)*3,0)</f>
        <v>0</v>
      </c>
      <c r="L53" s="1">
        <f t="shared" si="21"/>
        <v>25553658855</v>
      </c>
      <c r="M53" t="b">
        <f t="shared" si="22"/>
        <v>0</v>
      </c>
      <c r="N53" s="10">
        <f t="shared" si="23"/>
        <v>0</v>
      </c>
      <c r="O53" s="10">
        <f>N53/VLOOKUP(계산기!B53,경험치표!$A$2:$K$53,11)</f>
        <v>0</v>
      </c>
      <c r="P53" s="10">
        <f>IF(AND(O53&gt;=0,O53&lt;G53),VLOOKUP(B53+3,경험치표!$A$2:$K$53,11)*O53,G53*VLOOKUP(B53+3,경험치표!$A$2:$K$53,11))</f>
        <v>0</v>
      </c>
      <c r="Q53" s="10">
        <f t="shared" si="10"/>
        <v>0</v>
      </c>
      <c r="R53" s="10" t="b">
        <f t="shared" si="24"/>
        <v>0</v>
      </c>
      <c r="S53" s="10" t="b">
        <f t="shared" si="25"/>
        <v>0</v>
      </c>
      <c r="T53" s="10" t="b">
        <f t="shared" si="26"/>
        <v>0</v>
      </c>
      <c r="U53" s="10">
        <f>IF($R53=TRUE,VLOOKUP($Q53,경험치표!$A$2:$K$53,5),)</f>
        <v>0</v>
      </c>
      <c r="V53" s="10">
        <f>IF($T53=TRUE,VLOOKUP($Q53,경험치표!$A$2:$K$53,7),)</f>
        <v>0</v>
      </c>
      <c r="W53" s="10">
        <f>IF($S53=TRUE,VLOOKUP($Q53,경험치표!$A$2:$K$53,9)*2,VLOOKUP($B53,경험치표!$A$2:$K$53,9)*$D$2)</f>
        <v>7260679100</v>
      </c>
      <c r="X53" s="10">
        <f t="shared" si="27"/>
        <v>7260679100</v>
      </c>
      <c r="Y53" s="10">
        <f t="shared" si="11"/>
        <v>268052278743.15222</v>
      </c>
      <c r="Z53" t="b">
        <f>IF(AND(Q53=0,VLOOKUP(B53,경험치표!$A$2:$K$53,2)/계산기!Y53&lt;1),TRUE,FALSE)</f>
        <v>0</v>
      </c>
      <c r="AA53">
        <f t="shared" si="12"/>
        <v>244</v>
      </c>
      <c r="AB53" s="10">
        <f>IF(Z53=FALSE,Y53,계산기!Y53-VLOOKUP(AA53-3,경험치표!$A$2:$K$53,2))</f>
        <v>268052278743.15222</v>
      </c>
      <c r="AC53" t="b">
        <f t="shared" si="13"/>
        <v>0</v>
      </c>
      <c r="AD53" t="b">
        <f t="shared" si="14"/>
        <v>0</v>
      </c>
      <c r="AE53" s="10">
        <f>IF($AC53=TRUE,VLOOKUP($AA53,경험치표!$A$2:$K$53,5),)</f>
        <v>0</v>
      </c>
      <c r="AF53" s="10">
        <f>IF($AD53=TRUE,VLOOKUP($AA53,경험치표!$A$2:$K$53,7),)</f>
        <v>0</v>
      </c>
      <c r="AG53" s="15">
        <f t="shared" si="15"/>
        <v>268052278743.15222</v>
      </c>
    </row>
    <row r="54" spans="1:33" ht="30" customHeight="1" x14ac:dyDescent="0.3">
      <c r="A54" s="13">
        <v>44967</v>
      </c>
      <c r="B54" s="16">
        <f t="shared" si="19"/>
        <v>244</v>
      </c>
      <c r="C54" s="15">
        <f t="shared" si="16"/>
        <v>268052278743.15222</v>
      </c>
      <c r="D54" s="15">
        <f t="shared" si="20"/>
        <v>32814337955</v>
      </c>
      <c r="E54" s="16">
        <f t="shared" si="8"/>
        <v>244</v>
      </c>
      <c r="F54" s="14">
        <f>AG54/VLOOKUP(계산기!E54,경험치표!$A$5:$K$53,2)</f>
        <v>0.76605953285933659</v>
      </c>
      <c r="G54">
        <f t="shared" ref="G54:G58" si="33">$G$1</f>
        <v>300</v>
      </c>
      <c r="H54" s="10">
        <f>VLOOKUP(B54,경험치표!$A$2:$K$53,2)-계산기!C54</f>
        <v>124693459404.84778</v>
      </c>
      <c r="I54" s="10">
        <f>VLOOKUP(계산기!$B54,경험치표!$A$2:$K$53,6)</f>
        <v>14074758855</v>
      </c>
      <c r="J54" s="10">
        <f>VLOOKUP($B54,경험치표!$A$2:$K$53,11)*G54</f>
        <v>11478900000</v>
      </c>
      <c r="K54" s="10">
        <f>IF(WEEKDAY(A54)=2,VLOOKUP(계산기!$B54,경험치표!$A$2:$K$53,8)*3,0)</f>
        <v>0</v>
      </c>
      <c r="L54" s="1">
        <f t="shared" si="21"/>
        <v>25553658855</v>
      </c>
      <c r="M54" t="b">
        <f t="shared" si="22"/>
        <v>0</v>
      </c>
      <c r="N54" s="10">
        <f t="shared" si="23"/>
        <v>0</v>
      </c>
      <c r="O54" s="10">
        <f>N54/VLOOKUP(계산기!B54,경험치표!$A$2:$K$53,11)</f>
        <v>0</v>
      </c>
      <c r="P54" s="10">
        <f>IF(AND(O54&gt;=0,O54&lt;G54),VLOOKUP(B54+3,경험치표!$A$2:$K$53,11)*O54,G54*VLOOKUP(B54+3,경험치표!$A$2:$K$53,11))</f>
        <v>0</v>
      </c>
      <c r="Q54" s="10">
        <f t="shared" si="10"/>
        <v>0</v>
      </c>
      <c r="R54" s="10" t="b">
        <f t="shared" si="24"/>
        <v>0</v>
      </c>
      <c r="S54" s="10" t="b">
        <f t="shared" si="25"/>
        <v>0</v>
      </c>
      <c r="T54" s="10" t="b">
        <f t="shared" si="26"/>
        <v>0</v>
      </c>
      <c r="U54" s="10">
        <f>IF($R54=TRUE,VLOOKUP($Q54,경험치표!$A$2:$K$53,5),)</f>
        <v>0</v>
      </c>
      <c r="V54" s="10">
        <f>IF($T54=TRUE,VLOOKUP($Q54,경험치표!$A$2:$K$53,7),)</f>
        <v>0</v>
      </c>
      <c r="W54" s="10">
        <f>IF($S54=TRUE,VLOOKUP($Q54,경험치표!$A$2:$K$53,9)*2,VLOOKUP($B54,경험치표!$A$2:$K$53,9)*$D$2)</f>
        <v>7260679100</v>
      </c>
      <c r="X54" s="10">
        <f t="shared" si="27"/>
        <v>7260679100</v>
      </c>
      <c r="Y54" s="10">
        <f t="shared" si="11"/>
        <v>300866616698.15222</v>
      </c>
      <c r="Z54" t="b">
        <f>IF(AND(Q54=0,VLOOKUP(B54,경험치표!$A$2:$K$53,2)/계산기!Y54&lt;1),TRUE,FALSE)</f>
        <v>0</v>
      </c>
      <c r="AA54">
        <f t="shared" si="12"/>
        <v>244</v>
      </c>
      <c r="AB54" s="10">
        <f>IF(Z54=FALSE,Y54,계산기!Y54-VLOOKUP(AA54-3,경험치표!$A$2:$K$53,2))</f>
        <v>300866616698.15222</v>
      </c>
      <c r="AC54" t="b">
        <f t="shared" si="13"/>
        <v>0</v>
      </c>
      <c r="AD54" t="b">
        <f t="shared" si="14"/>
        <v>0</v>
      </c>
      <c r="AE54" s="10">
        <f>IF($AC54=TRUE,VLOOKUP($AA54,경험치표!$A$2:$K$53,5),)</f>
        <v>0</v>
      </c>
      <c r="AF54" s="10">
        <f>IF($AD54=TRUE,VLOOKUP($AA54,경험치표!$A$2:$K$53,7),)</f>
        <v>0</v>
      </c>
      <c r="AG54" s="15">
        <f t="shared" si="15"/>
        <v>300866616698.15222</v>
      </c>
    </row>
    <row r="55" spans="1:33" ht="30" customHeight="1" x14ac:dyDescent="0.3">
      <c r="A55" s="13">
        <v>44968</v>
      </c>
      <c r="B55" s="16">
        <f t="shared" si="19"/>
        <v>244</v>
      </c>
      <c r="C55" s="15">
        <f t="shared" si="16"/>
        <v>300866616698.15222</v>
      </c>
      <c r="D55" s="15">
        <f t="shared" si="20"/>
        <v>32814337955</v>
      </c>
      <c r="E55" s="16">
        <f t="shared" si="8"/>
        <v>244</v>
      </c>
      <c r="F55" s="14">
        <f>AG55/VLOOKUP(계산기!E55,경험치표!$A$5:$K$53,2)</f>
        <v>0.84961063161787853</v>
      </c>
      <c r="G55">
        <f t="shared" si="33"/>
        <v>300</v>
      </c>
      <c r="H55" s="10">
        <f>VLOOKUP(B55,경험치표!$A$2:$K$53,2)-계산기!C55</f>
        <v>91879121449.847778</v>
      </c>
      <c r="I55" s="10">
        <f>VLOOKUP(계산기!$B55,경험치표!$A$2:$K$53,6)</f>
        <v>14074758855</v>
      </c>
      <c r="J55" s="10">
        <f>VLOOKUP($B55,경험치표!$A$2:$K$53,11)*G55</f>
        <v>11478900000</v>
      </c>
      <c r="K55" s="10">
        <f>IF(WEEKDAY(A55)=2,VLOOKUP(계산기!$B55,경험치표!$A$2:$K$53,8)*3,0)</f>
        <v>0</v>
      </c>
      <c r="L55" s="1">
        <f t="shared" si="21"/>
        <v>25553658855</v>
      </c>
      <c r="M55" t="b">
        <f t="shared" si="22"/>
        <v>0</v>
      </c>
      <c r="N55" s="10">
        <f t="shared" si="23"/>
        <v>0</v>
      </c>
      <c r="O55" s="10">
        <f>N55/VLOOKUP(계산기!B55,경험치표!$A$2:$K$53,11)</f>
        <v>0</v>
      </c>
      <c r="P55" s="10">
        <f>IF(AND(O55&gt;=0,O55&lt;G55),VLOOKUP(B55+3,경험치표!$A$2:$K$53,11)*O55,G55*VLOOKUP(B55+3,경험치표!$A$2:$K$53,11))</f>
        <v>0</v>
      </c>
      <c r="Q55" s="10">
        <f t="shared" si="10"/>
        <v>0</v>
      </c>
      <c r="R55" s="10" t="b">
        <f t="shared" si="24"/>
        <v>0</v>
      </c>
      <c r="S55" s="10" t="b">
        <f t="shared" si="25"/>
        <v>0</v>
      </c>
      <c r="T55" s="10" t="b">
        <f t="shared" si="26"/>
        <v>0</v>
      </c>
      <c r="U55" s="10">
        <f>IF($R55=TRUE,VLOOKUP($Q55,경험치표!$A$2:$K$53,5),)</f>
        <v>0</v>
      </c>
      <c r="V55" s="10">
        <f>IF($T55=TRUE,VLOOKUP($Q55,경험치표!$A$2:$K$53,7),)</f>
        <v>0</v>
      </c>
      <c r="W55" s="10">
        <f>IF($S55=TRUE,VLOOKUP($Q55,경험치표!$A$2:$K$53,9)*2,VLOOKUP($B55,경험치표!$A$2:$K$53,9)*$D$2)</f>
        <v>7260679100</v>
      </c>
      <c r="X55" s="10">
        <f t="shared" si="27"/>
        <v>7260679100</v>
      </c>
      <c r="Y55" s="10">
        <f t="shared" si="11"/>
        <v>333680954653.15222</v>
      </c>
      <c r="Z55" t="b">
        <f>IF(AND(Q55=0,VLOOKUP(B55,경험치표!$A$2:$K$53,2)/계산기!Y55&lt;1),TRUE,FALSE)</f>
        <v>0</v>
      </c>
      <c r="AA55">
        <f t="shared" si="12"/>
        <v>244</v>
      </c>
      <c r="AB55" s="10">
        <f>IF(Z55=FALSE,Y55,계산기!Y55-VLOOKUP(AA55-3,경험치표!$A$2:$K$53,2))</f>
        <v>333680954653.15222</v>
      </c>
      <c r="AC55" t="b">
        <f t="shared" si="13"/>
        <v>0</v>
      </c>
      <c r="AD55" t="b">
        <f t="shared" si="14"/>
        <v>0</v>
      </c>
      <c r="AE55" s="10">
        <f>IF($AC55=TRUE,VLOOKUP($AA55,경험치표!$A$2:$K$53,5),)</f>
        <v>0</v>
      </c>
      <c r="AF55" s="10">
        <f>IF($AD55=TRUE,VLOOKUP($AA55,경험치표!$A$2:$K$53,7),)</f>
        <v>0</v>
      </c>
      <c r="AG55" s="15">
        <f t="shared" si="15"/>
        <v>333680954653.15222</v>
      </c>
    </row>
    <row r="56" spans="1:33" ht="30" customHeight="1" x14ac:dyDescent="0.3">
      <c r="A56" s="13">
        <v>44969</v>
      </c>
      <c r="B56" s="16">
        <f t="shared" si="19"/>
        <v>244</v>
      </c>
      <c r="C56" s="15">
        <f t="shared" si="16"/>
        <v>333680954653.15222</v>
      </c>
      <c r="D56" s="15">
        <f t="shared" si="20"/>
        <v>32814337955</v>
      </c>
      <c r="E56" s="16">
        <f t="shared" si="8"/>
        <v>244</v>
      </c>
      <c r="F56" s="14">
        <f>AG56/VLOOKUP(계산기!E56,경험치표!$A$5:$K$53,2)</f>
        <v>0.94240521591268356</v>
      </c>
      <c r="G56">
        <f t="shared" si="33"/>
        <v>300</v>
      </c>
      <c r="H56" s="10">
        <f>VLOOKUP(B56,경험치표!$A$2:$K$53,2)-계산기!C56</f>
        <v>59064783494.847778</v>
      </c>
      <c r="I56" s="10">
        <f>VLOOKUP(계산기!$B56,경험치표!$A$2:$K$53,6)</f>
        <v>14074758855</v>
      </c>
      <c r="J56" s="10">
        <f>VLOOKUP($B56,경험치표!$A$2:$K$53,11)*G56</f>
        <v>11478900000</v>
      </c>
      <c r="K56" s="10">
        <f>IF(WEEKDAY(A56)=2,VLOOKUP(계산기!$B56,경험치표!$A$2:$K$53,8)*3,0)</f>
        <v>0</v>
      </c>
      <c r="L56" s="1">
        <f t="shared" si="21"/>
        <v>25553658855</v>
      </c>
      <c r="M56" t="b">
        <f t="shared" si="22"/>
        <v>0</v>
      </c>
      <c r="N56" s="10">
        <f t="shared" si="23"/>
        <v>0</v>
      </c>
      <c r="O56" s="10">
        <f>N56/VLOOKUP(계산기!B56,경험치표!$A$2:$K$53,11)</f>
        <v>0</v>
      </c>
      <c r="P56" s="10">
        <f>IF(AND(O56&gt;=0,O56&lt;G56),VLOOKUP(B56+3,경험치표!$A$2:$K$53,11)*O56,G56*VLOOKUP(B56+3,경험치표!$A$2:$K$53,11))</f>
        <v>0</v>
      </c>
      <c r="Q56" s="10">
        <f t="shared" si="10"/>
        <v>0</v>
      </c>
      <c r="R56" s="10" t="b">
        <f t="shared" si="24"/>
        <v>0</v>
      </c>
      <c r="S56" s="10" t="b">
        <f t="shared" si="25"/>
        <v>0</v>
      </c>
      <c r="T56" s="10" t="b">
        <f t="shared" si="26"/>
        <v>0</v>
      </c>
      <c r="U56" s="10">
        <f>IF($R56=TRUE,VLOOKUP($Q56,경험치표!$A$2:$K$53,5),)</f>
        <v>0</v>
      </c>
      <c r="V56" s="10">
        <f>IF($T56=TRUE,VLOOKUP($Q56,경험치표!$A$2:$K$53,7),)</f>
        <v>0</v>
      </c>
      <c r="W56" s="10">
        <f>IF($S56=TRUE,VLOOKUP($Q56,경험치표!$A$2:$K$53,9)*2,VLOOKUP($B56,경험치표!$A$2:$K$53,9)*$D$2)</f>
        <v>7260679100</v>
      </c>
      <c r="X56" s="10">
        <f t="shared" si="27"/>
        <v>10891018650</v>
      </c>
      <c r="Y56" s="10">
        <f t="shared" si="11"/>
        <v>370125632158.15222</v>
      </c>
      <c r="Z56" t="b">
        <f>IF(AND(Q56=0,VLOOKUP(B56,경험치표!$A$2:$K$53,2)/계산기!Y56&lt;1),TRUE,FALSE)</f>
        <v>0</v>
      </c>
      <c r="AA56">
        <f t="shared" si="12"/>
        <v>244</v>
      </c>
      <c r="AB56" s="10">
        <f>IF(Z56=FALSE,Y56,계산기!Y56-VLOOKUP(AA56-3,경험치표!$A$2:$K$53,2))</f>
        <v>370125632158.15222</v>
      </c>
      <c r="AC56" t="b">
        <f t="shared" si="13"/>
        <v>0</v>
      </c>
      <c r="AD56" t="b">
        <f t="shared" si="14"/>
        <v>0</v>
      </c>
      <c r="AE56" s="10">
        <f>IF($AC56=TRUE,VLOOKUP($AA56,경험치표!$A$2:$K$53,5),)</f>
        <v>0</v>
      </c>
      <c r="AF56" s="10">
        <f>IF($AD56=TRUE,VLOOKUP($AA56,경험치표!$A$2:$K$53,7),)</f>
        <v>0</v>
      </c>
      <c r="AG56" s="15">
        <f t="shared" si="15"/>
        <v>370125632158.15222</v>
      </c>
    </row>
    <row r="57" spans="1:33" ht="30" customHeight="1" x14ac:dyDescent="0.3">
      <c r="A57" s="13">
        <v>44970</v>
      </c>
      <c r="B57" s="16">
        <f t="shared" si="19"/>
        <v>244</v>
      </c>
      <c r="C57" s="15">
        <f t="shared" si="16"/>
        <v>370125632158.15222</v>
      </c>
      <c r="D57" s="15">
        <f t="shared" si="20"/>
        <v>49660465039.847778</v>
      </c>
      <c r="E57" s="16">
        <f t="shared" si="8"/>
        <v>247</v>
      </c>
      <c r="F57" s="14">
        <f>AG57/VLOOKUP(계산기!E57,경험치표!$A$5:$K$53,2)</f>
        <v>4.702701760106389E-2</v>
      </c>
      <c r="G57">
        <f t="shared" si="33"/>
        <v>300</v>
      </c>
      <c r="H57" s="10">
        <f>VLOOKUP(B57,경험치표!$A$2:$K$53,2)-계산기!C57</f>
        <v>22620105989.847778</v>
      </c>
      <c r="I57" s="10">
        <f>VLOOKUP(계산기!$B57,경험치표!$A$2:$K$53,6)</f>
        <v>14074758855</v>
      </c>
      <c r="J57" s="10">
        <f>VLOOKUP($B57,경험치표!$A$2:$K$53,11)*G57</f>
        <v>11478900000</v>
      </c>
      <c r="K57" s="10">
        <f>IF(WEEKDAY(A57)=2,VLOOKUP(계산기!$B57,경험치표!$A$2:$K$53,8)*3,0)</f>
        <v>14074758855</v>
      </c>
      <c r="L57" s="1">
        <f t="shared" si="21"/>
        <v>39628417710</v>
      </c>
      <c r="M57" t="b">
        <f t="shared" si="22"/>
        <v>1</v>
      </c>
      <c r="N57" s="10">
        <f t="shared" si="23"/>
        <v>17008311720.152222</v>
      </c>
      <c r="O57" s="10">
        <f>N57/VLOOKUP(계산기!B57,경험치표!$A$2:$K$53,11)</f>
        <v>444.51066879628416</v>
      </c>
      <c r="P57" s="10">
        <f>IF(AND(O57&gt;=0,O57&lt;G57),VLOOKUP(B57+3,경험치표!$A$2:$K$53,11)*O57,G57*VLOOKUP(B57+3,경험치표!$A$2:$K$53,11))</f>
        <v>12068700000</v>
      </c>
      <c r="Q57" s="10">
        <f t="shared" si="10"/>
        <v>247</v>
      </c>
      <c r="R57" s="10" t="b">
        <f t="shared" si="24"/>
        <v>1</v>
      </c>
      <c r="S57" s="10" t="b">
        <f t="shared" si="25"/>
        <v>1</v>
      </c>
      <c r="T57" s="10" t="b">
        <f t="shared" si="26"/>
        <v>0</v>
      </c>
      <c r="U57" s="10">
        <f>IF($R57=TRUE,VLOOKUP($Q57,경험치표!$A$2:$K$53,5),)</f>
        <v>5598365850</v>
      </c>
      <c r="V57" s="10">
        <f>IF($T57=TRUE,VLOOKUP($Q57,경험치표!$A$2:$K$53,7),)</f>
        <v>0</v>
      </c>
      <c r="W57" s="10">
        <f>IF($S57=TRUE,VLOOKUP($Q57,경험치표!$A$2:$K$53,9)*2,VLOOKUP($B57,경험치표!$A$2:$K$53,9)*$D$2)</f>
        <v>9373293200</v>
      </c>
      <c r="X57" s="10">
        <f t="shared" si="27"/>
        <v>9373293200</v>
      </c>
      <c r="Y57" s="10">
        <f t="shared" si="11"/>
        <v>27040359050</v>
      </c>
      <c r="Z57" t="b">
        <f>IF(AND(Q57=0,VLOOKUP(B57,경험치표!$A$2:$K$53,2)/계산기!Y57&lt;1),TRUE,FALSE)</f>
        <v>0</v>
      </c>
      <c r="AA57">
        <f t="shared" si="12"/>
        <v>247</v>
      </c>
      <c r="AB57" s="10">
        <f>IF(Z57=FALSE,Y57,계산기!Y57-VLOOKUP(AA57-3,경험치표!$A$2:$K$53,2))</f>
        <v>27040359050</v>
      </c>
      <c r="AC57" t="b">
        <f t="shared" si="13"/>
        <v>0</v>
      </c>
      <c r="AD57" t="b">
        <f t="shared" si="14"/>
        <v>0</v>
      </c>
      <c r="AE57" s="10">
        <f>IF($AC57=TRUE,VLOOKUP($AA57,경험치표!$A$2:$K$53,5),)</f>
        <v>0</v>
      </c>
      <c r="AF57" s="10">
        <f>IF($AD57=TRUE,VLOOKUP($AA57,경험치표!$A$2:$K$53,7),)</f>
        <v>0</v>
      </c>
      <c r="AG57" s="15">
        <f t="shared" si="15"/>
        <v>27040359050</v>
      </c>
    </row>
    <row r="58" spans="1:33" ht="30" customHeight="1" x14ac:dyDescent="0.3">
      <c r="A58" s="13">
        <v>44971</v>
      </c>
      <c r="B58" s="16">
        <f t="shared" si="19"/>
        <v>247</v>
      </c>
      <c r="C58" s="15">
        <f t="shared" si="16"/>
        <v>27040359050</v>
      </c>
      <c r="D58" s="15">
        <f t="shared" si="20"/>
        <v>41115117905</v>
      </c>
      <c r="E58" s="16">
        <f t="shared" si="8"/>
        <v>247</v>
      </c>
      <c r="F58" s="14">
        <f>AG58/VLOOKUP(계산기!E58,경험치표!$A$5:$K$53,2)</f>
        <v>0.11853203607411748</v>
      </c>
      <c r="G58">
        <f t="shared" si="33"/>
        <v>300</v>
      </c>
      <c r="H58" s="10">
        <f>VLOOKUP(B58,경험치표!$A$2:$K$53,2)-계산기!C58</f>
        <v>547955896919</v>
      </c>
      <c r="I58" s="10">
        <f>VLOOKUP(계산기!$B58,경험치표!$A$2:$K$53,6)</f>
        <v>19673124705</v>
      </c>
      <c r="J58" s="10">
        <f>VLOOKUP($B58,경험치표!$A$2:$K$53,11)*G58</f>
        <v>12068700000</v>
      </c>
      <c r="K58" s="10">
        <f>IF(WEEKDAY(A58)=2,VLOOKUP(계산기!$B58,경험치표!$A$2:$K$53,8)*3,0)</f>
        <v>0</v>
      </c>
      <c r="L58" s="1">
        <f t="shared" si="21"/>
        <v>31741824705</v>
      </c>
      <c r="M58" t="b">
        <f t="shared" si="22"/>
        <v>0</v>
      </c>
      <c r="N58" s="10">
        <f t="shared" si="23"/>
        <v>0</v>
      </c>
      <c r="O58" s="10">
        <f>N58/VLOOKUP(계산기!B58,경험치표!$A$2:$K$53,11)</f>
        <v>0</v>
      </c>
      <c r="P58" s="10">
        <f>IF(AND(O58&gt;=0,O58&lt;G58),VLOOKUP(B58+3,경험치표!$A$2:$K$53,11)*O58,G58*VLOOKUP(B58+3,경험치표!$A$2:$K$53,11))</f>
        <v>0</v>
      </c>
      <c r="Q58" s="10">
        <f t="shared" si="10"/>
        <v>0</v>
      </c>
      <c r="R58" s="10" t="b">
        <f t="shared" si="24"/>
        <v>0</v>
      </c>
      <c r="S58" s="10" t="b">
        <f t="shared" si="25"/>
        <v>0</v>
      </c>
      <c r="T58" s="10" t="b">
        <f t="shared" si="26"/>
        <v>0</v>
      </c>
      <c r="U58" s="10">
        <f>IF($R58=TRUE,VLOOKUP($Q58,경험치표!$A$2:$K$53,5),)</f>
        <v>0</v>
      </c>
      <c r="V58" s="10">
        <f>IF($T58=TRUE,VLOOKUP($Q58,경험치표!$A$2:$K$53,7),)</f>
        <v>0</v>
      </c>
      <c r="W58" s="10">
        <f>IF($S58=TRUE,VLOOKUP($Q58,경험치표!$A$2:$K$53,9)*2,VLOOKUP($B58,경험치표!$A$2:$K$53,9)*$D$2)</f>
        <v>9373293200</v>
      </c>
      <c r="X58" s="10">
        <f t="shared" si="27"/>
        <v>9373293200</v>
      </c>
      <c r="Y58" s="10">
        <f t="shared" si="11"/>
        <v>68155476955</v>
      </c>
      <c r="Z58" t="b">
        <f>IF(AND(Q58=0,VLOOKUP(B58,경험치표!$A$2:$K$53,2)/계산기!Y58&lt;1),TRUE,FALSE)</f>
        <v>0</v>
      </c>
      <c r="AA58">
        <f t="shared" si="12"/>
        <v>247</v>
      </c>
      <c r="AB58" s="10">
        <f>IF(Z58=FALSE,Y58,계산기!Y58-VLOOKUP(AA58-3,경험치표!$A$2:$K$53,2))</f>
        <v>68155476955</v>
      </c>
      <c r="AC58" t="b">
        <f t="shared" si="13"/>
        <v>0</v>
      </c>
      <c r="AD58" t="b">
        <f t="shared" si="14"/>
        <v>0</v>
      </c>
      <c r="AE58" s="10">
        <f>IF($AC58=TRUE,VLOOKUP($AA58,경험치표!$A$2:$K$53,5),)</f>
        <v>0</v>
      </c>
      <c r="AF58" s="10">
        <f>IF($AD58=TRUE,VLOOKUP($AA58,경험치표!$A$2:$K$53,7),)</f>
        <v>0</v>
      </c>
      <c r="AG58" s="15">
        <f t="shared" si="15"/>
        <v>68155476955</v>
      </c>
    </row>
    <row r="59" spans="1:33" ht="30" customHeight="1" x14ac:dyDescent="0.3">
      <c r="A59" s="13">
        <v>44972</v>
      </c>
      <c r="B59" s="16">
        <f t="shared" si="19"/>
        <v>247</v>
      </c>
      <c r="C59" s="15">
        <f t="shared" si="16"/>
        <v>68155476955</v>
      </c>
      <c r="D59" s="15">
        <f t="shared" si="20"/>
        <v>49160917905</v>
      </c>
      <c r="E59" s="16">
        <f t="shared" si="8"/>
        <v>247</v>
      </c>
      <c r="F59" s="14">
        <f>AG59/VLOOKUP(계산기!E59,경험치표!$A$5:$K$53,2)</f>
        <v>0.20402984131139268</v>
      </c>
      <c r="G59">
        <f>$G$2</f>
        <v>500</v>
      </c>
      <c r="H59" s="10">
        <f>VLOOKUP(B59,경험치표!$A$2:$K$53,2)-계산기!C59</f>
        <v>506840779014</v>
      </c>
      <c r="I59" s="10">
        <f>VLOOKUP(계산기!$B59,경험치표!$A$2:$K$53,6)</f>
        <v>19673124705</v>
      </c>
      <c r="J59" s="10">
        <f>VLOOKUP($B59,경험치표!$A$2:$K$53,11)*G59</f>
        <v>20114500000</v>
      </c>
      <c r="K59" s="10">
        <f>IF(WEEKDAY(A59)=2,VLOOKUP(계산기!$B59,경험치표!$A$2:$K$53,8)*3,0)</f>
        <v>0</v>
      </c>
      <c r="L59" s="1">
        <f t="shared" si="21"/>
        <v>39787624705</v>
      </c>
      <c r="M59" t="b">
        <f t="shared" si="22"/>
        <v>0</v>
      </c>
      <c r="N59" s="10">
        <f t="shared" si="23"/>
        <v>0</v>
      </c>
      <c r="O59" s="10">
        <f>N59/VLOOKUP(계산기!B59,경험치표!$A$2:$K$53,11)</f>
        <v>0</v>
      </c>
      <c r="P59" s="10">
        <f>IF(AND(O59&gt;=0,O59&lt;G59),VLOOKUP(B59+3,경험치표!$A$2:$K$53,11)*O59,G59*VLOOKUP(B59+3,경험치표!$A$2:$K$53,11))</f>
        <v>0</v>
      </c>
      <c r="Q59" s="10">
        <f t="shared" si="10"/>
        <v>0</v>
      </c>
      <c r="R59" s="10" t="b">
        <f t="shared" si="24"/>
        <v>0</v>
      </c>
      <c r="S59" s="10" t="b">
        <f t="shared" si="25"/>
        <v>0</v>
      </c>
      <c r="T59" s="10" t="b">
        <f t="shared" si="26"/>
        <v>0</v>
      </c>
      <c r="U59" s="10">
        <f>IF($R59=TRUE,VLOOKUP($Q59,경험치표!$A$2:$K$53,5),)</f>
        <v>0</v>
      </c>
      <c r="V59" s="10">
        <f>IF($T59=TRUE,VLOOKUP($Q59,경험치표!$A$2:$K$53,7),)</f>
        <v>0</v>
      </c>
      <c r="W59" s="10">
        <f>IF($S59=TRUE,VLOOKUP($Q59,경험치표!$A$2:$K$53,9)*2,VLOOKUP($B59,경험치표!$A$2:$K$53,9)*$D$2)</f>
        <v>9373293200</v>
      </c>
      <c r="X59" s="10">
        <f t="shared" si="27"/>
        <v>9373293200</v>
      </c>
      <c r="Y59" s="10">
        <f t="shared" si="11"/>
        <v>117316394860</v>
      </c>
      <c r="Z59" t="b">
        <f>IF(AND(Q59=0,VLOOKUP(B59,경험치표!$A$2:$K$53,2)/계산기!Y59&lt;1),TRUE,FALSE)</f>
        <v>0</v>
      </c>
      <c r="AA59">
        <f t="shared" si="12"/>
        <v>247</v>
      </c>
      <c r="AB59" s="10">
        <f>IF(Z59=FALSE,Y59,계산기!Y59-VLOOKUP(AA59-3,경험치표!$A$2:$K$53,2))</f>
        <v>117316394860</v>
      </c>
      <c r="AC59" t="b">
        <f t="shared" si="13"/>
        <v>0</v>
      </c>
      <c r="AD59" t="b">
        <f t="shared" si="14"/>
        <v>0</v>
      </c>
      <c r="AE59" s="10">
        <f>IF($AC59=TRUE,VLOOKUP($AA59,경험치표!$A$2:$K$53,5),)</f>
        <v>0</v>
      </c>
      <c r="AF59" s="10">
        <f>IF($AD59=TRUE,VLOOKUP($AA59,경험치표!$A$2:$K$53,7),)</f>
        <v>0</v>
      </c>
      <c r="AG59" s="15">
        <f t="shared" si="15"/>
        <v>117316394860</v>
      </c>
    </row>
    <row r="60" spans="1:33" ht="30" customHeight="1" x14ac:dyDescent="0.3">
      <c r="A60" s="13">
        <v>44973</v>
      </c>
      <c r="B60" s="16">
        <f t="shared" si="19"/>
        <v>247</v>
      </c>
      <c r="C60" s="15">
        <f t="shared" si="16"/>
        <v>117316394860</v>
      </c>
      <c r="D60" s="15">
        <f t="shared" si="20"/>
        <v>29046417905</v>
      </c>
      <c r="E60" s="16">
        <f t="shared" si="8"/>
        <v>247</v>
      </c>
      <c r="F60" s="14">
        <f>AG60/VLOOKUP(계산기!E60,경험치표!$A$5:$K$53,2)</f>
        <v>0.25454567963811386</v>
      </c>
      <c r="G60">
        <v>0</v>
      </c>
      <c r="H60" s="10">
        <f>VLOOKUP(B60,경험치표!$A$2:$K$53,2)-계산기!C60</f>
        <v>457679861109</v>
      </c>
      <c r="I60" s="10">
        <f>VLOOKUP(계산기!$B60,경험치표!$A$2:$K$53,6)</f>
        <v>19673124705</v>
      </c>
      <c r="J60" s="10">
        <f>VLOOKUP($B60,경험치표!$A$2:$K$53,11)*G60</f>
        <v>0</v>
      </c>
      <c r="K60" s="10">
        <f>IF(WEEKDAY(A60)=2,VLOOKUP(계산기!$B60,경험치표!$A$2:$K$53,8)*3,0)</f>
        <v>0</v>
      </c>
      <c r="L60" s="1">
        <f t="shared" si="21"/>
        <v>19673124705</v>
      </c>
      <c r="M60" t="b">
        <f t="shared" si="22"/>
        <v>0</v>
      </c>
      <c r="N60" s="10">
        <f t="shared" si="23"/>
        <v>0</v>
      </c>
      <c r="O60" s="10">
        <f>N60/VLOOKUP(계산기!B60,경험치표!$A$2:$K$53,11)</f>
        <v>0</v>
      </c>
      <c r="P60" s="10">
        <f>IF(AND(O60&gt;=0,O60&lt;G60),VLOOKUP(B60+3,경험치표!$A$2:$K$53,11)*O60,G60*VLOOKUP(B60+3,경험치표!$A$2:$K$53,11))</f>
        <v>0</v>
      </c>
      <c r="Q60" s="10">
        <f t="shared" si="10"/>
        <v>0</v>
      </c>
      <c r="R60" s="10" t="b">
        <f t="shared" si="24"/>
        <v>0</v>
      </c>
      <c r="S60" s="10" t="b">
        <f t="shared" si="25"/>
        <v>0</v>
      </c>
      <c r="T60" s="10" t="b">
        <f t="shared" si="26"/>
        <v>0</v>
      </c>
      <c r="U60" s="10">
        <f>IF($R60=TRUE,VLOOKUP($Q60,경험치표!$A$2:$K$53,5),)</f>
        <v>0</v>
      </c>
      <c r="V60" s="10">
        <f>IF($T60=TRUE,VLOOKUP($Q60,경험치표!$A$2:$K$53,7),)</f>
        <v>0</v>
      </c>
      <c r="W60" s="10">
        <f>IF($S60=TRUE,VLOOKUP($Q60,경험치표!$A$2:$K$53,9)*2,VLOOKUP($B60,경험치표!$A$2:$K$53,9)*$D$2)</f>
        <v>9373293200</v>
      </c>
      <c r="X60" s="10">
        <f t="shared" si="27"/>
        <v>9373293200</v>
      </c>
      <c r="Y60" s="10">
        <f t="shared" si="11"/>
        <v>146362812765</v>
      </c>
      <c r="Z60" t="b">
        <f>IF(AND(Q60=0,VLOOKUP(B60,경험치표!$A$2:$K$53,2)/계산기!Y60&lt;1),TRUE,FALSE)</f>
        <v>0</v>
      </c>
      <c r="AA60">
        <f t="shared" si="12"/>
        <v>247</v>
      </c>
      <c r="AB60" s="10">
        <f>IF(Z60=FALSE,Y60,계산기!Y60-VLOOKUP(AA60-3,경험치표!$A$2:$K$53,2))</f>
        <v>146362812765</v>
      </c>
      <c r="AC60" t="b">
        <f t="shared" si="13"/>
        <v>0</v>
      </c>
      <c r="AD60" t="b">
        <f t="shared" si="14"/>
        <v>0</v>
      </c>
      <c r="AE60" s="10">
        <f>IF($AC60=TRUE,VLOOKUP($AA60,경험치표!$A$2:$K$53,5),)</f>
        <v>0</v>
      </c>
      <c r="AF60" s="10">
        <f>IF($AD60=TRUE,VLOOKUP($AA60,경험치표!$A$2:$K$53,7),)</f>
        <v>0</v>
      </c>
      <c r="AG60" s="15">
        <f t="shared" si="15"/>
        <v>146362812765</v>
      </c>
    </row>
    <row r="61" spans="1:33" ht="30" customHeight="1" x14ac:dyDescent="0.3">
      <c r="A61" s="13">
        <v>44974</v>
      </c>
      <c r="B61" s="16">
        <f t="shared" si="19"/>
        <v>247</v>
      </c>
      <c r="C61" s="15">
        <f t="shared" si="16"/>
        <v>146362812765</v>
      </c>
      <c r="D61" s="15">
        <f t="shared" si="20"/>
        <v>29046417905</v>
      </c>
      <c r="E61" s="16">
        <f t="shared" si="8"/>
        <v>247</v>
      </c>
      <c r="F61" s="14">
        <f>AG61/VLOOKUP(계산기!E61,경험치표!$A$5:$K$53,2)</f>
        <v>0.30506151796483505</v>
      </c>
      <c r="G61">
        <v>0</v>
      </c>
      <c r="H61" s="10">
        <f>VLOOKUP(B61,경험치표!$A$2:$K$53,2)-계산기!C61</f>
        <v>428633443204</v>
      </c>
      <c r="I61" s="10">
        <f>VLOOKUP(계산기!$B61,경험치표!$A$2:$K$53,6)</f>
        <v>19673124705</v>
      </c>
      <c r="J61" s="10">
        <f>VLOOKUP($B61,경험치표!$A$2:$K$53,11)*G61</f>
        <v>0</v>
      </c>
      <c r="K61" s="10">
        <f>IF(WEEKDAY(A61)=2,VLOOKUP(계산기!$B61,경험치표!$A$2:$K$53,8)*3,0)</f>
        <v>0</v>
      </c>
      <c r="L61" s="1">
        <f t="shared" si="21"/>
        <v>19673124705</v>
      </c>
      <c r="M61" t="b">
        <f t="shared" si="22"/>
        <v>0</v>
      </c>
      <c r="N61" s="10">
        <f t="shared" si="23"/>
        <v>0</v>
      </c>
      <c r="O61" s="10">
        <f>N61/VLOOKUP(계산기!B61,경험치표!$A$2:$K$53,11)</f>
        <v>0</v>
      </c>
      <c r="P61" s="10">
        <f>IF(AND(O61&gt;=0,O61&lt;G61),VLOOKUP(B61+3,경험치표!$A$2:$K$53,11)*O61,G61*VLOOKUP(B61+3,경험치표!$A$2:$K$53,11))</f>
        <v>0</v>
      </c>
      <c r="Q61" s="10">
        <f t="shared" si="10"/>
        <v>0</v>
      </c>
      <c r="R61" s="10" t="b">
        <f t="shared" si="24"/>
        <v>0</v>
      </c>
      <c r="S61" s="10" t="b">
        <f t="shared" si="25"/>
        <v>0</v>
      </c>
      <c r="T61" s="10" t="b">
        <f t="shared" si="26"/>
        <v>0</v>
      </c>
      <c r="U61" s="10">
        <f>IF($R61=TRUE,VLOOKUP($Q61,경험치표!$A$2:$K$53,5),)</f>
        <v>0</v>
      </c>
      <c r="V61" s="10">
        <f>IF($T61=TRUE,VLOOKUP($Q61,경험치표!$A$2:$K$53,7),)</f>
        <v>0</v>
      </c>
      <c r="W61" s="10">
        <f>IF($S61=TRUE,VLOOKUP($Q61,경험치표!$A$2:$K$53,9)*2,VLOOKUP($B61,경험치표!$A$2:$K$53,9)*$D$2)</f>
        <v>9373293200</v>
      </c>
      <c r="X61" s="10">
        <f t="shared" si="27"/>
        <v>9373293200</v>
      </c>
      <c r="Y61" s="10">
        <f t="shared" si="11"/>
        <v>175409230670</v>
      </c>
      <c r="Z61" t="b">
        <f>IF(AND(Q61=0,VLOOKUP(B61,경험치표!$A$2:$K$53,2)/계산기!Y61&lt;1),TRUE,FALSE)</f>
        <v>0</v>
      </c>
      <c r="AA61">
        <f t="shared" si="12"/>
        <v>247</v>
      </c>
      <c r="AB61" s="10">
        <f>IF(Z61=FALSE,Y61,계산기!Y61-VLOOKUP(AA61-3,경험치표!$A$2:$K$53,2))</f>
        <v>175409230670</v>
      </c>
      <c r="AC61" t="b">
        <f t="shared" si="13"/>
        <v>0</v>
      </c>
      <c r="AD61" t="b">
        <f t="shared" si="14"/>
        <v>0</v>
      </c>
      <c r="AE61" s="10">
        <f>IF($AC61=TRUE,VLOOKUP($AA61,경험치표!$A$2:$K$53,5),)</f>
        <v>0</v>
      </c>
      <c r="AF61" s="10">
        <f>IF($AD61=TRUE,VLOOKUP($AA61,경험치표!$A$2:$K$53,7),)</f>
        <v>0</v>
      </c>
      <c r="AG61" s="15">
        <f t="shared" si="15"/>
        <v>175409230670</v>
      </c>
    </row>
    <row r="62" spans="1:33" ht="30" customHeight="1" x14ac:dyDescent="0.3">
      <c r="A62" s="13">
        <v>44975</v>
      </c>
      <c r="B62" s="16">
        <f t="shared" si="19"/>
        <v>247</v>
      </c>
      <c r="C62" s="15">
        <f t="shared" si="16"/>
        <v>175409230670</v>
      </c>
      <c r="D62" s="15">
        <f t="shared" si="20"/>
        <v>29046417905</v>
      </c>
      <c r="E62" s="16">
        <f t="shared" si="8"/>
        <v>247</v>
      </c>
      <c r="F62" s="14">
        <f>AG62/VLOOKUP(계산기!E62,경험치표!$A$5:$K$53,2)</f>
        <v>0.35557735629155629</v>
      </c>
      <c r="G62">
        <v>0</v>
      </c>
      <c r="H62" s="10">
        <f>VLOOKUP(B62,경험치표!$A$2:$K$53,2)-계산기!C62</f>
        <v>399587025299</v>
      </c>
      <c r="I62" s="10">
        <f>VLOOKUP(계산기!$B62,경험치표!$A$2:$K$53,6)</f>
        <v>19673124705</v>
      </c>
      <c r="J62" s="10">
        <f>VLOOKUP($B62,경험치표!$A$2:$K$53,11)*G62</f>
        <v>0</v>
      </c>
      <c r="K62" s="10">
        <f>IF(WEEKDAY(A62)=2,VLOOKUP(계산기!$B62,경험치표!$A$2:$K$53,8)*3,0)</f>
        <v>0</v>
      </c>
      <c r="L62" s="1">
        <f t="shared" si="21"/>
        <v>19673124705</v>
      </c>
      <c r="M62" t="b">
        <f t="shared" si="22"/>
        <v>0</v>
      </c>
      <c r="N62" s="10">
        <f t="shared" si="23"/>
        <v>0</v>
      </c>
      <c r="O62" s="10">
        <f>N62/VLOOKUP(계산기!B62,경험치표!$A$2:$K$53,11)</f>
        <v>0</v>
      </c>
      <c r="P62" s="10">
        <f>IF(AND(O62&gt;=0,O62&lt;G62),VLOOKUP(B62+3,경험치표!$A$2:$K$53,11)*O62,G62*VLOOKUP(B62+3,경험치표!$A$2:$K$53,11))</f>
        <v>0</v>
      </c>
      <c r="Q62" s="10">
        <f t="shared" si="10"/>
        <v>0</v>
      </c>
      <c r="R62" s="10" t="b">
        <f t="shared" si="24"/>
        <v>0</v>
      </c>
      <c r="S62" s="10" t="b">
        <f t="shared" si="25"/>
        <v>0</v>
      </c>
      <c r="T62" s="10" t="b">
        <f t="shared" si="26"/>
        <v>0</v>
      </c>
      <c r="U62" s="10">
        <f>IF($R62=TRUE,VLOOKUP($Q62,경험치표!$A$2:$K$53,5),)</f>
        <v>0</v>
      </c>
      <c r="V62" s="10">
        <f>IF($T62=TRUE,VLOOKUP($Q62,경험치표!$A$2:$K$53,7),)</f>
        <v>0</v>
      </c>
      <c r="W62" s="10">
        <f>IF($S62=TRUE,VLOOKUP($Q62,경험치표!$A$2:$K$53,9)*2,VLOOKUP($B62,경험치표!$A$2:$K$53,9)*$D$2)</f>
        <v>9373293200</v>
      </c>
      <c r="X62" s="10">
        <f t="shared" si="27"/>
        <v>9373293200</v>
      </c>
      <c r="Y62" s="10">
        <f t="shared" si="11"/>
        <v>204455648575</v>
      </c>
      <c r="Z62" t="b">
        <f>IF(AND(Q62=0,VLOOKUP(B62,경험치표!$A$2:$K$53,2)/계산기!Y62&lt;1),TRUE,FALSE)</f>
        <v>0</v>
      </c>
      <c r="AA62">
        <f t="shared" si="12"/>
        <v>247</v>
      </c>
      <c r="AB62" s="10">
        <f>IF(Z62=FALSE,Y62,계산기!Y62-VLOOKUP(AA62-3,경험치표!$A$2:$K$53,2))</f>
        <v>204455648575</v>
      </c>
      <c r="AC62" t="b">
        <f t="shared" si="13"/>
        <v>0</v>
      </c>
      <c r="AD62" t="b">
        <f t="shared" si="14"/>
        <v>0</v>
      </c>
      <c r="AE62" s="10">
        <f>IF($AC62=TRUE,VLOOKUP($AA62,경험치표!$A$2:$K$53,5),)</f>
        <v>0</v>
      </c>
      <c r="AF62" s="10">
        <f>IF($AD62=TRUE,VLOOKUP($AA62,경험치표!$A$2:$K$53,7),)</f>
        <v>0</v>
      </c>
      <c r="AG62" s="15">
        <f t="shared" si="15"/>
        <v>204455648575</v>
      </c>
    </row>
    <row r="63" spans="1:33" ht="30" customHeight="1" x14ac:dyDescent="0.3">
      <c r="A63" s="13">
        <v>44976</v>
      </c>
      <c r="B63" s="16">
        <f t="shared" si="19"/>
        <v>247</v>
      </c>
      <c r="C63" s="15">
        <f t="shared" si="16"/>
        <v>204455648575</v>
      </c>
      <c r="D63" s="15">
        <f t="shared" si="20"/>
        <v>29046417905</v>
      </c>
      <c r="E63" s="16">
        <f t="shared" si="8"/>
        <v>247</v>
      </c>
      <c r="F63" s="14">
        <f>AG63/VLOOKUP(계산기!E63,경험치표!$A$5:$K$53,2)</f>
        <v>0.41424393742981441</v>
      </c>
      <c r="G63">
        <v>0</v>
      </c>
      <c r="H63" s="10">
        <f>VLOOKUP(B63,경험치표!$A$2:$K$53,2)-계산기!C63</f>
        <v>370540607394</v>
      </c>
      <c r="I63" s="10">
        <f>VLOOKUP(계산기!$B63,경험치표!$A$2:$K$53,6)</f>
        <v>19673124705</v>
      </c>
      <c r="J63" s="10">
        <f>VLOOKUP($B63,경험치표!$A$2:$K$53,11)*G63</f>
        <v>0</v>
      </c>
      <c r="K63" s="10">
        <f>IF(WEEKDAY(A63)=2,VLOOKUP(계산기!$B63,경험치표!$A$2:$K$53,8)*3,0)</f>
        <v>0</v>
      </c>
      <c r="L63" s="1">
        <f t="shared" si="21"/>
        <v>19673124705</v>
      </c>
      <c r="M63" t="b">
        <f t="shared" si="22"/>
        <v>0</v>
      </c>
      <c r="N63" s="10">
        <f t="shared" si="23"/>
        <v>0</v>
      </c>
      <c r="O63" s="10">
        <f>N63/VLOOKUP(계산기!B63,경험치표!$A$2:$K$53,11)</f>
        <v>0</v>
      </c>
      <c r="P63" s="10">
        <f>IF(AND(O63&gt;=0,O63&lt;G63),VLOOKUP(B63+3,경험치표!$A$2:$K$53,11)*O63,G63*VLOOKUP(B63+3,경험치표!$A$2:$K$53,11))</f>
        <v>0</v>
      </c>
      <c r="Q63" s="10">
        <f t="shared" si="10"/>
        <v>0</v>
      </c>
      <c r="R63" s="10" t="b">
        <f t="shared" si="24"/>
        <v>0</v>
      </c>
      <c r="S63" s="10" t="b">
        <f t="shared" si="25"/>
        <v>0</v>
      </c>
      <c r="T63" s="10" t="b">
        <f t="shared" si="26"/>
        <v>0</v>
      </c>
      <c r="U63" s="10">
        <f>IF($R63=TRUE,VLOOKUP($Q63,경험치표!$A$2:$K$53,5),)</f>
        <v>0</v>
      </c>
      <c r="V63" s="10">
        <f>IF($T63=TRUE,VLOOKUP($Q63,경험치표!$A$2:$K$53,7),)</f>
        <v>0</v>
      </c>
      <c r="W63" s="10">
        <f>IF($S63=TRUE,VLOOKUP($Q63,경험치표!$A$2:$K$53,9)*2,VLOOKUP($B63,경험치표!$A$2:$K$53,9)*$D$2)</f>
        <v>9373293200</v>
      </c>
      <c r="X63" s="10">
        <f t="shared" si="27"/>
        <v>14059939800</v>
      </c>
      <c r="Y63" s="10">
        <f t="shared" si="11"/>
        <v>238188713080</v>
      </c>
      <c r="Z63" t="b">
        <f>IF(AND(Q63=0,VLOOKUP(B63,경험치표!$A$2:$K$53,2)/계산기!Y63&lt;1),TRUE,FALSE)</f>
        <v>0</v>
      </c>
      <c r="AA63">
        <f t="shared" si="12"/>
        <v>247</v>
      </c>
      <c r="AB63" s="10">
        <f>IF(Z63=FALSE,Y63,계산기!Y63-VLOOKUP(AA63-3,경험치표!$A$2:$K$53,2))</f>
        <v>238188713080</v>
      </c>
      <c r="AC63" t="b">
        <f t="shared" si="13"/>
        <v>0</v>
      </c>
      <c r="AD63" t="b">
        <f t="shared" si="14"/>
        <v>0</v>
      </c>
      <c r="AE63" s="10">
        <f>IF($AC63=TRUE,VLOOKUP($AA63,경험치표!$A$2:$K$53,5),)</f>
        <v>0</v>
      </c>
      <c r="AF63" s="10">
        <f>IF($AD63=TRUE,VLOOKUP($AA63,경험치표!$A$2:$K$53,7),)</f>
        <v>0</v>
      </c>
      <c r="AG63" s="15">
        <f t="shared" si="15"/>
        <v>238188713080</v>
      </c>
    </row>
    <row r="64" spans="1:33" ht="30" customHeight="1" x14ac:dyDescent="0.3">
      <c r="A64" s="13">
        <v>44977</v>
      </c>
      <c r="B64" s="16">
        <f t="shared" si="19"/>
        <v>247</v>
      </c>
      <c r="C64" s="15">
        <f t="shared" si="16"/>
        <v>238188713080</v>
      </c>
      <c r="D64" s="15">
        <f t="shared" si="20"/>
        <v>43121176760</v>
      </c>
      <c r="E64" s="16">
        <f t="shared" si="8"/>
        <v>247</v>
      </c>
      <c r="F64" s="14">
        <f>AG64/VLOOKUP(계산기!E64,경험치표!$A$5:$K$53,2)</f>
        <v>0.48923777662852536</v>
      </c>
      <c r="G64">
        <v>0</v>
      </c>
      <c r="H64" s="10">
        <f>VLOOKUP(B64,경험치표!$A$2:$K$53,2)-계산기!C64</f>
        <v>336807542889</v>
      </c>
      <c r="I64" s="10">
        <f>VLOOKUP(계산기!$B64,경험치표!$A$2:$K$53,6)</f>
        <v>19673124705</v>
      </c>
      <c r="J64" s="10">
        <f>VLOOKUP($B64,경험치표!$A$2:$K$53,11)*G64</f>
        <v>0</v>
      </c>
      <c r="K64" s="10">
        <f>IF(WEEKDAY(A64)=2,VLOOKUP(계산기!$B64,경험치표!$A$2:$K$53,8)*3,0)</f>
        <v>14074758855</v>
      </c>
      <c r="L64" s="1">
        <f t="shared" si="21"/>
        <v>33747883560</v>
      </c>
      <c r="M64" t="b">
        <f t="shared" si="22"/>
        <v>0</v>
      </c>
      <c r="N64" s="10">
        <f t="shared" si="23"/>
        <v>0</v>
      </c>
      <c r="O64" s="10">
        <f>N64/VLOOKUP(계산기!B64,경험치표!$A$2:$K$53,11)</f>
        <v>0</v>
      </c>
      <c r="P64" s="10">
        <f>IF(AND(O64&gt;=0,O64&lt;G64),VLOOKUP(B64+3,경험치표!$A$2:$K$53,11)*O64,G64*VLOOKUP(B64+3,경험치표!$A$2:$K$53,11))</f>
        <v>0</v>
      </c>
      <c r="Q64" s="10">
        <f t="shared" si="10"/>
        <v>0</v>
      </c>
      <c r="R64" s="10" t="b">
        <f t="shared" si="24"/>
        <v>0</v>
      </c>
      <c r="S64" s="10" t="b">
        <f t="shared" si="25"/>
        <v>0</v>
      </c>
      <c r="T64" s="10" t="b">
        <f t="shared" si="26"/>
        <v>0</v>
      </c>
      <c r="U64" s="10">
        <f>IF($R64=TRUE,VLOOKUP($Q64,경험치표!$A$2:$K$53,5),)</f>
        <v>0</v>
      </c>
      <c r="V64" s="10">
        <f>IF($T64=TRUE,VLOOKUP($Q64,경험치표!$A$2:$K$53,7),)</f>
        <v>0</v>
      </c>
      <c r="W64" s="10">
        <f>IF($S64=TRUE,VLOOKUP($Q64,경험치표!$A$2:$K$53,9)*2,VLOOKUP($B64,경험치표!$A$2:$K$53,9)*$D$2)</f>
        <v>9373293200</v>
      </c>
      <c r="X64" s="10">
        <f t="shared" si="27"/>
        <v>9373293200</v>
      </c>
      <c r="Y64" s="10">
        <f t="shared" si="11"/>
        <v>281309889840</v>
      </c>
      <c r="Z64" t="b">
        <f>IF(AND(Q64=0,VLOOKUP(B64,경험치표!$A$2:$K$53,2)/계산기!Y64&lt;1),TRUE,FALSE)</f>
        <v>0</v>
      </c>
      <c r="AA64">
        <f t="shared" si="12"/>
        <v>247</v>
      </c>
      <c r="AB64" s="10">
        <f>IF(Z64=FALSE,Y64,계산기!Y64-VLOOKUP(AA64-3,경험치표!$A$2:$K$53,2))</f>
        <v>281309889840</v>
      </c>
      <c r="AC64" t="b">
        <f t="shared" si="13"/>
        <v>0</v>
      </c>
      <c r="AD64" t="b">
        <f t="shared" si="14"/>
        <v>0</v>
      </c>
      <c r="AE64" s="10">
        <f>IF($AC64=TRUE,VLOOKUP($AA64,경험치표!$A$2:$K$53,5),)</f>
        <v>0</v>
      </c>
      <c r="AF64" s="10">
        <f>IF($AD64=TRUE,VLOOKUP($AA64,경험치표!$A$2:$K$53,7),)</f>
        <v>0</v>
      </c>
      <c r="AG64" s="15">
        <f t="shared" si="15"/>
        <v>281309889840</v>
      </c>
    </row>
    <row r="65" spans="1:33" ht="30" customHeight="1" x14ac:dyDescent="0.3">
      <c r="A65" s="13">
        <v>44978</v>
      </c>
      <c r="B65" s="16">
        <f t="shared" si="19"/>
        <v>247</v>
      </c>
      <c r="C65" s="15">
        <f t="shared" si="16"/>
        <v>281309889840</v>
      </c>
      <c r="D65" s="15">
        <f t="shared" si="20"/>
        <v>29046417905</v>
      </c>
      <c r="E65" s="16">
        <f t="shared" si="8"/>
        <v>247</v>
      </c>
      <c r="F65" s="14">
        <f>AG65/VLOOKUP(계산기!E65,경험치표!$A$5:$K$53,2)</f>
        <v>0.53975361495524654</v>
      </c>
      <c r="G65">
        <v>0</v>
      </c>
      <c r="H65" s="10">
        <f>VLOOKUP(B65,경험치표!$A$2:$K$53,2)-계산기!C65</f>
        <v>293686366129</v>
      </c>
      <c r="I65" s="10">
        <f>VLOOKUP(계산기!$B65,경험치표!$A$2:$K$53,6)</f>
        <v>19673124705</v>
      </c>
      <c r="J65" s="10">
        <f>VLOOKUP($B65,경험치표!$A$2:$K$53,11)*G65</f>
        <v>0</v>
      </c>
      <c r="K65" s="10">
        <f>IF(WEEKDAY(A65)=2,VLOOKUP(계산기!$B65,경험치표!$A$2:$K$53,8)*3,0)</f>
        <v>0</v>
      </c>
      <c r="L65" s="1">
        <f t="shared" si="21"/>
        <v>19673124705</v>
      </c>
      <c r="M65" t="b">
        <f t="shared" si="22"/>
        <v>0</v>
      </c>
      <c r="N65" s="10">
        <f t="shared" si="23"/>
        <v>0</v>
      </c>
      <c r="O65" s="10">
        <f>N65/VLOOKUP(계산기!B65,경험치표!$A$2:$K$53,11)</f>
        <v>0</v>
      </c>
      <c r="P65" s="10">
        <f>IF(AND(O65&gt;=0,O65&lt;G65),VLOOKUP(B65+3,경험치표!$A$2:$K$53,11)*O65,G65*VLOOKUP(B65+3,경험치표!$A$2:$K$53,11))</f>
        <v>0</v>
      </c>
      <c r="Q65" s="10">
        <f t="shared" si="10"/>
        <v>0</v>
      </c>
      <c r="R65" s="10" t="b">
        <f t="shared" si="24"/>
        <v>0</v>
      </c>
      <c r="S65" s="10" t="b">
        <f t="shared" si="25"/>
        <v>0</v>
      </c>
      <c r="T65" s="10" t="b">
        <f t="shared" si="26"/>
        <v>0</v>
      </c>
      <c r="U65" s="10">
        <f>IF($R65=TRUE,VLOOKUP($Q65,경험치표!$A$2:$K$53,5),)</f>
        <v>0</v>
      </c>
      <c r="V65" s="10">
        <f>IF($T65=TRUE,VLOOKUP($Q65,경험치표!$A$2:$K$53,7),)</f>
        <v>0</v>
      </c>
      <c r="W65" s="10">
        <f>IF($S65=TRUE,VLOOKUP($Q65,경험치표!$A$2:$K$53,9)*2,VLOOKUP($B65,경험치표!$A$2:$K$53,9)*$D$2)</f>
        <v>9373293200</v>
      </c>
      <c r="X65" s="10">
        <f t="shared" si="27"/>
        <v>9373293200</v>
      </c>
      <c r="Y65" s="10">
        <f t="shared" si="11"/>
        <v>310356307745</v>
      </c>
      <c r="Z65" t="b">
        <f>IF(AND(Q65=0,VLOOKUP(B65,경험치표!$A$2:$K$53,2)/계산기!Y65&lt;1),TRUE,FALSE)</f>
        <v>0</v>
      </c>
      <c r="AA65">
        <f t="shared" si="12"/>
        <v>247</v>
      </c>
      <c r="AB65" s="10">
        <f>IF(Z65=FALSE,Y65,계산기!Y65-VLOOKUP(AA65-3,경험치표!$A$2:$K$53,2))</f>
        <v>310356307745</v>
      </c>
      <c r="AC65" t="b">
        <f t="shared" si="13"/>
        <v>0</v>
      </c>
      <c r="AD65" t="b">
        <f t="shared" si="14"/>
        <v>0</v>
      </c>
      <c r="AE65" s="10">
        <f>IF($AC65=TRUE,VLOOKUP($AA65,경험치표!$A$2:$K$53,5),)</f>
        <v>0</v>
      </c>
      <c r="AF65" s="10">
        <f>IF($AD65=TRUE,VLOOKUP($AA65,경험치표!$A$2:$K$53,7),)</f>
        <v>0</v>
      </c>
      <c r="AG65" s="15">
        <f t="shared" si="15"/>
        <v>310356307745</v>
      </c>
    </row>
    <row r="66" spans="1:33" ht="30" customHeight="1" x14ac:dyDescent="0.3">
      <c r="A66" s="13">
        <v>44979</v>
      </c>
      <c r="B66" s="16">
        <f t="shared" si="19"/>
        <v>247</v>
      </c>
      <c r="C66" s="15">
        <f t="shared" si="16"/>
        <v>310356307745</v>
      </c>
      <c r="D66" s="15">
        <f t="shared" si="20"/>
        <v>29046417905</v>
      </c>
      <c r="E66" s="16">
        <f t="shared" si="8"/>
        <v>247</v>
      </c>
      <c r="F66" s="14">
        <f>AG66/VLOOKUP(계산기!E66,경험치표!$A$5:$K$53,2)</f>
        <v>0.59026945328196767</v>
      </c>
      <c r="G66">
        <v>0</v>
      </c>
      <c r="H66" s="10">
        <f>VLOOKUP(B66,경험치표!$A$2:$K$53,2)-계산기!C66</f>
        <v>264639948224</v>
      </c>
      <c r="I66" s="10">
        <f>VLOOKUP(계산기!$B66,경험치표!$A$2:$K$53,6)</f>
        <v>19673124705</v>
      </c>
      <c r="J66" s="10">
        <f>VLOOKUP($B66,경험치표!$A$2:$K$53,11)*G66</f>
        <v>0</v>
      </c>
      <c r="K66" s="10">
        <f>IF(WEEKDAY(A66)=2,VLOOKUP(계산기!$B66,경험치표!$A$2:$K$53,8)*3,0)</f>
        <v>0</v>
      </c>
      <c r="L66" s="1">
        <f t="shared" si="21"/>
        <v>19673124705</v>
      </c>
      <c r="M66" t="b">
        <f t="shared" si="22"/>
        <v>0</v>
      </c>
      <c r="N66" s="10">
        <f t="shared" si="23"/>
        <v>0</v>
      </c>
      <c r="O66" s="10">
        <f>N66/VLOOKUP(계산기!B66,경험치표!$A$2:$K$53,11)</f>
        <v>0</v>
      </c>
      <c r="P66" s="10">
        <f>IF(AND(O66&gt;=0,O66&lt;G66),VLOOKUP(B66+3,경험치표!$A$2:$K$53,11)*O66,G66*VLOOKUP(B66+3,경험치표!$A$2:$K$53,11))</f>
        <v>0</v>
      </c>
      <c r="Q66" s="10">
        <f t="shared" si="10"/>
        <v>0</v>
      </c>
      <c r="R66" s="10" t="b">
        <f t="shared" si="24"/>
        <v>0</v>
      </c>
      <c r="S66" s="10" t="b">
        <f t="shared" si="25"/>
        <v>0</v>
      </c>
      <c r="T66" s="10" t="b">
        <f t="shared" si="26"/>
        <v>0</v>
      </c>
      <c r="U66" s="10">
        <f>IF($R66=TRUE,VLOOKUP($Q66,경험치표!$A$2:$K$53,5),)</f>
        <v>0</v>
      </c>
      <c r="V66" s="10">
        <f>IF($T66=TRUE,VLOOKUP($Q66,경험치표!$A$2:$K$53,7),)</f>
        <v>0</v>
      </c>
      <c r="W66" s="10">
        <f>IF($S66=TRUE,VLOOKUP($Q66,경험치표!$A$2:$K$53,9)*2,VLOOKUP($B66,경험치표!$A$2:$K$53,9)*$D$2)</f>
        <v>9373293200</v>
      </c>
      <c r="X66" s="10">
        <f t="shared" si="27"/>
        <v>9373293200</v>
      </c>
      <c r="Y66" s="10">
        <f t="shared" si="11"/>
        <v>339402725650</v>
      </c>
      <c r="Z66" t="b">
        <f>IF(AND(Q66=0,VLOOKUP(B66,경험치표!$A$2:$K$53,2)/계산기!Y66&lt;1),TRUE,FALSE)</f>
        <v>0</v>
      </c>
      <c r="AA66">
        <f t="shared" si="12"/>
        <v>247</v>
      </c>
      <c r="AB66" s="10">
        <f>IF(Z66=FALSE,Y66,계산기!Y66-VLOOKUP(AA66-3,경험치표!$A$2:$K$53,2))</f>
        <v>339402725650</v>
      </c>
      <c r="AC66" t="b">
        <f t="shared" si="13"/>
        <v>0</v>
      </c>
      <c r="AD66" t="b">
        <f t="shared" si="14"/>
        <v>0</v>
      </c>
      <c r="AE66" s="10">
        <f>IF($AC66=TRUE,VLOOKUP($AA66,경험치표!$A$2:$K$53,5),)</f>
        <v>0</v>
      </c>
      <c r="AF66" s="10">
        <f>IF($AD66=TRUE,VLOOKUP($AA66,경험치표!$A$2:$K$53,7),)</f>
        <v>0</v>
      </c>
      <c r="AG66" s="15">
        <f t="shared" si="15"/>
        <v>339402725650</v>
      </c>
    </row>
    <row r="67" spans="1:33" ht="30" customHeight="1" x14ac:dyDescent="0.3">
      <c r="A67" s="13">
        <v>44980</v>
      </c>
      <c r="B67" s="16">
        <f t="shared" si="19"/>
        <v>247</v>
      </c>
      <c r="C67" s="15">
        <f t="shared" si="16"/>
        <v>339402725650</v>
      </c>
      <c r="D67" s="15">
        <f t="shared" si="20"/>
        <v>29046417905</v>
      </c>
      <c r="E67" s="16">
        <f t="shared" si="8"/>
        <v>247</v>
      </c>
      <c r="F67" s="14">
        <f>AG67/VLOOKUP(계산기!E67,경험치표!$A$5:$K$53,2)</f>
        <v>0.64078529160868891</v>
      </c>
      <c r="G67">
        <v>0</v>
      </c>
      <c r="H67" s="10">
        <f>VLOOKUP(B67,경험치표!$A$2:$K$53,2)-계산기!C67</f>
        <v>235593530319</v>
      </c>
      <c r="I67" s="10">
        <f>VLOOKUP(계산기!$B67,경험치표!$A$2:$K$53,6)</f>
        <v>19673124705</v>
      </c>
      <c r="J67" s="10">
        <f>VLOOKUP($B67,경험치표!$A$2:$K$53,11)*G67</f>
        <v>0</v>
      </c>
      <c r="K67" s="10">
        <f>IF(WEEKDAY(A67)=2,VLOOKUP(계산기!$B67,경험치표!$A$2:$K$53,8)*3,0)</f>
        <v>0</v>
      </c>
      <c r="L67" s="1">
        <f t="shared" si="21"/>
        <v>19673124705</v>
      </c>
      <c r="M67" t="b">
        <f t="shared" si="22"/>
        <v>0</v>
      </c>
      <c r="N67" s="10">
        <f t="shared" si="23"/>
        <v>0</v>
      </c>
      <c r="O67" s="10">
        <f>N67/VLOOKUP(계산기!B67,경험치표!$A$2:$K$53,11)</f>
        <v>0</v>
      </c>
      <c r="P67" s="10">
        <f>IF(AND(O67&gt;=0,O67&lt;G67),VLOOKUP(B67+3,경험치표!$A$2:$K$53,11)*O67,G67*VLOOKUP(B67+3,경험치표!$A$2:$K$53,11))</f>
        <v>0</v>
      </c>
      <c r="Q67" s="10">
        <f t="shared" si="10"/>
        <v>0</v>
      </c>
      <c r="R67" s="10" t="b">
        <f t="shared" si="24"/>
        <v>0</v>
      </c>
      <c r="S67" s="10" t="b">
        <f t="shared" si="25"/>
        <v>0</v>
      </c>
      <c r="T67" s="10" t="b">
        <f t="shared" si="26"/>
        <v>0</v>
      </c>
      <c r="U67" s="10">
        <f>IF($R67=TRUE,VLOOKUP($Q67,경험치표!$A$2:$K$53,5),)</f>
        <v>0</v>
      </c>
      <c r="V67" s="10">
        <f>IF($T67=TRUE,VLOOKUP($Q67,경험치표!$A$2:$K$53,7),)</f>
        <v>0</v>
      </c>
      <c r="W67" s="10">
        <f>IF($S67=TRUE,VLOOKUP($Q67,경험치표!$A$2:$K$53,9)*2,VLOOKUP($B67,경험치표!$A$2:$K$53,9)*$D$2)</f>
        <v>9373293200</v>
      </c>
      <c r="X67" s="10">
        <f t="shared" si="27"/>
        <v>9373293200</v>
      </c>
      <c r="Y67" s="10">
        <f t="shared" si="11"/>
        <v>368449143555</v>
      </c>
      <c r="Z67" t="b">
        <f>IF(AND(Q67=0,VLOOKUP(B67,경험치표!$A$2:$K$53,2)/계산기!Y67&lt;1),TRUE,FALSE)</f>
        <v>0</v>
      </c>
      <c r="AA67">
        <f t="shared" si="12"/>
        <v>247</v>
      </c>
      <c r="AB67" s="10">
        <f>IF(Z67=FALSE,Y67,계산기!Y67-VLOOKUP(AA67-3,경험치표!$A$2:$K$53,2))</f>
        <v>368449143555</v>
      </c>
      <c r="AC67" t="b">
        <f t="shared" si="13"/>
        <v>0</v>
      </c>
      <c r="AD67" t="b">
        <f t="shared" si="14"/>
        <v>0</v>
      </c>
      <c r="AE67" s="10">
        <f>IF($AC67=TRUE,VLOOKUP($AA67,경험치표!$A$2:$K$53,5),)</f>
        <v>0</v>
      </c>
      <c r="AF67" s="10">
        <f>IF($AD67=TRUE,VLOOKUP($AA67,경험치표!$A$2:$K$53,7),)</f>
        <v>0</v>
      </c>
      <c r="AG67" s="15">
        <f t="shared" si="15"/>
        <v>368449143555</v>
      </c>
    </row>
    <row r="68" spans="1:33" ht="30" customHeight="1" x14ac:dyDescent="0.3">
      <c r="A68" s="13">
        <v>44981</v>
      </c>
      <c r="B68" s="16">
        <f t="shared" si="19"/>
        <v>247</v>
      </c>
      <c r="C68" s="15">
        <f t="shared" si="16"/>
        <v>368449143555</v>
      </c>
      <c r="D68" s="15">
        <f t="shared" si="20"/>
        <v>29046417905</v>
      </c>
      <c r="E68" s="16">
        <f t="shared" si="8"/>
        <v>247</v>
      </c>
      <c r="F68" s="14">
        <f>AG68/VLOOKUP(계산기!E68,경험치표!$A$5:$K$53,2)</f>
        <v>0.69130112993541015</v>
      </c>
      <c r="G68">
        <v>0</v>
      </c>
      <c r="H68" s="10">
        <f>VLOOKUP(B68,경험치표!$A$2:$K$53,2)-계산기!C68</f>
        <v>206547112414</v>
      </c>
      <c r="I68" s="10">
        <f>VLOOKUP(계산기!$B68,경험치표!$A$2:$K$53,6)</f>
        <v>19673124705</v>
      </c>
      <c r="J68" s="10">
        <f>VLOOKUP($B68,경험치표!$A$2:$K$53,11)*G68</f>
        <v>0</v>
      </c>
      <c r="K68" s="10">
        <f>IF(WEEKDAY(A68)=2,VLOOKUP(계산기!$B68,경험치표!$A$2:$K$53,8)*3,0)</f>
        <v>0</v>
      </c>
      <c r="L68" s="1">
        <f t="shared" si="21"/>
        <v>19673124705</v>
      </c>
      <c r="M68" t="b">
        <f t="shared" si="22"/>
        <v>0</v>
      </c>
      <c r="N68" s="10">
        <f t="shared" si="23"/>
        <v>0</v>
      </c>
      <c r="O68" s="10">
        <f>N68/VLOOKUP(계산기!B68,경험치표!$A$2:$K$53,11)</f>
        <v>0</v>
      </c>
      <c r="P68" s="10">
        <f>IF(AND(O68&gt;=0,O68&lt;G68),VLOOKUP(B68+3,경험치표!$A$2:$K$53,11)*O68,G68*VLOOKUP(B68+3,경험치표!$A$2:$K$53,11))</f>
        <v>0</v>
      </c>
      <c r="Q68" s="10">
        <f t="shared" si="10"/>
        <v>0</v>
      </c>
      <c r="R68" s="10" t="b">
        <f t="shared" si="24"/>
        <v>0</v>
      </c>
      <c r="S68" s="10" t="b">
        <f t="shared" si="25"/>
        <v>0</v>
      </c>
      <c r="T68" s="10" t="b">
        <f t="shared" si="26"/>
        <v>0</v>
      </c>
      <c r="U68" s="10">
        <f>IF($R68=TRUE,VLOOKUP($Q68,경험치표!$A$2:$K$53,5),)</f>
        <v>0</v>
      </c>
      <c r="V68" s="10">
        <f>IF($T68=TRUE,VLOOKUP($Q68,경험치표!$A$2:$K$53,7),)</f>
        <v>0</v>
      </c>
      <c r="W68" s="10">
        <f>IF($S68=TRUE,VLOOKUP($Q68,경험치표!$A$2:$K$53,9)*2,VLOOKUP($B68,경험치표!$A$2:$K$53,9)*$D$2)</f>
        <v>9373293200</v>
      </c>
      <c r="X68" s="10">
        <f t="shared" si="27"/>
        <v>9373293200</v>
      </c>
      <c r="Y68" s="10">
        <f t="shared" si="11"/>
        <v>397495561460</v>
      </c>
      <c r="Z68" t="b">
        <f>IF(AND(Q68=0,VLOOKUP(B68,경험치표!$A$2:$K$53,2)/계산기!Y68&lt;1),TRUE,FALSE)</f>
        <v>0</v>
      </c>
      <c r="AA68">
        <f t="shared" si="12"/>
        <v>247</v>
      </c>
      <c r="AB68" s="10">
        <f>IF(Z68=FALSE,Y68,계산기!Y68-VLOOKUP(AA68-3,경험치표!$A$2:$K$53,2))</f>
        <v>397495561460</v>
      </c>
      <c r="AC68" t="b">
        <f t="shared" si="13"/>
        <v>0</v>
      </c>
      <c r="AD68" t="b">
        <f t="shared" si="14"/>
        <v>0</v>
      </c>
      <c r="AE68" s="10">
        <f>IF($AC68=TRUE,VLOOKUP($AA68,경험치표!$A$2:$K$53,5),)</f>
        <v>0</v>
      </c>
      <c r="AF68" s="10">
        <f>IF($AD68=TRUE,VLOOKUP($AA68,경험치표!$A$2:$K$53,7),)</f>
        <v>0</v>
      </c>
      <c r="AG68" s="15">
        <f t="shared" si="15"/>
        <v>397495561460</v>
      </c>
    </row>
    <row r="69" spans="1:33" ht="30" customHeight="1" x14ac:dyDescent="0.3">
      <c r="A69" s="13">
        <v>44982</v>
      </c>
      <c r="B69" s="16">
        <f t="shared" si="19"/>
        <v>247</v>
      </c>
      <c r="C69" s="15">
        <f t="shared" si="16"/>
        <v>397495561460</v>
      </c>
      <c r="D69" s="15">
        <f t="shared" si="20"/>
        <v>29046417905</v>
      </c>
      <c r="E69" s="16">
        <f t="shared" ref="E69:E73" si="34">IF(M69=TRUE,B69+3,B69)</f>
        <v>247</v>
      </c>
      <c r="F69" s="14">
        <f>AG69/VLOOKUP(계산기!E69,경험치표!$A$5:$K$53,2)</f>
        <v>0.74181696826213128</v>
      </c>
      <c r="G69">
        <v>0</v>
      </c>
      <c r="H69" s="10">
        <f>VLOOKUP(B69,경험치표!$A$2:$K$53,2)-계산기!C69</f>
        <v>177500694509</v>
      </c>
      <c r="I69" s="10">
        <f>VLOOKUP(계산기!$B69,경험치표!$A$2:$K$53,6)</f>
        <v>19673124705</v>
      </c>
      <c r="J69" s="10">
        <f>VLOOKUP($B69,경험치표!$A$2:$K$53,11)*G69</f>
        <v>0</v>
      </c>
      <c r="K69" s="10">
        <f>IF(WEEKDAY(A69)=2,VLOOKUP(계산기!$B69,경험치표!$A$2:$K$53,8)*3,0)</f>
        <v>0</v>
      </c>
      <c r="L69" s="1">
        <f t="shared" si="21"/>
        <v>19673124705</v>
      </c>
      <c r="M69" t="b">
        <f t="shared" si="22"/>
        <v>0</v>
      </c>
      <c r="N69" s="10">
        <f t="shared" si="23"/>
        <v>0</v>
      </c>
      <c r="O69" s="10">
        <f>N69/VLOOKUP(계산기!B69,경험치표!$A$2:$K$53,11)</f>
        <v>0</v>
      </c>
      <c r="P69" s="10">
        <f>IF(AND(O69&gt;=0,O69&lt;G69),VLOOKUP(B69+3,경험치표!$A$2:$K$53,11)*O69,G69*VLOOKUP(B69+3,경험치표!$A$2:$K$53,11))</f>
        <v>0</v>
      </c>
      <c r="Q69" s="10">
        <f t="shared" ref="Q69:Q73" si="35">IF($M69=TRUE,$B69+3,0)</f>
        <v>0</v>
      </c>
      <c r="R69" s="10" t="b">
        <f t="shared" si="24"/>
        <v>0</v>
      </c>
      <c r="S69" s="10" t="b">
        <f t="shared" si="25"/>
        <v>0</v>
      </c>
      <c r="T69" s="10" t="b">
        <f t="shared" si="26"/>
        <v>0</v>
      </c>
      <c r="U69" s="10">
        <f>IF($R69=TRUE,VLOOKUP($Q69,경험치표!$A$2:$K$53,5),)</f>
        <v>0</v>
      </c>
      <c r="V69" s="10">
        <f>IF($T69=TRUE,VLOOKUP($Q69,경험치표!$A$2:$K$53,7),)</f>
        <v>0</v>
      </c>
      <c r="W69" s="10">
        <f>IF($S69=TRUE,VLOOKUP($Q69,경험치표!$A$2:$K$53,9)*2,VLOOKUP($B69,경험치표!$A$2:$K$53,9)*$D$2)</f>
        <v>9373293200</v>
      </c>
      <c r="X69" s="10">
        <f t="shared" si="27"/>
        <v>9373293200</v>
      </c>
      <c r="Y69" s="10">
        <f t="shared" ref="Y69:Y73" si="36">IF($M69=TRUE,$P69+SUM($U69:$W69),$X69+$C69+$L69)</f>
        <v>426541979365</v>
      </c>
      <c r="Z69" t="b">
        <f>IF(AND(Q69=0,VLOOKUP(B69,경험치표!$A$2:$K$53,2)/계산기!Y69&lt;1),TRUE,FALSE)</f>
        <v>0</v>
      </c>
      <c r="AA69">
        <f t="shared" ref="AA69:AA73" si="37">IF(OR(Z69=TRUE,M69=TRUE),B69+3,B69)</f>
        <v>247</v>
      </c>
      <c r="AB69" s="10">
        <f>IF(Z69=FALSE,Y69,계산기!Y69-VLOOKUP(AA69-3,경험치표!$A$2:$K$53,2))</f>
        <v>426541979365</v>
      </c>
      <c r="AC69" t="b">
        <f t="shared" ref="AC69:AC73" si="38">IF(AND(Z69=TRUE,OR(AA69=211,AA69=220,AA69=226,AA69=232,AA69=235,AA69=246)),TRUE,FALSE)</f>
        <v>0</v>
      </c>
      <c r="AD69" t="b">
        <f t="shared" ref="AD69:AD73" si="39">IF(AND($Z69=TRUE,OR($AA69=211,$AA69=220,$AA69=226,$AA69=232,$AA69=235)),TRUE,FALSE)</f>
        <v>0</v>
      </c>
      <c r="AE69" s="10">
        <f>IF($AC69=TRUE,VLOOKUP($AA69,경험치표!$A$2:$K$53,5),)</f>
        <v>0</v>
      </c>
      <c r="AF69" s="10">
        <f>IF($AD69=TRUE,VLOOKUP($AA69,경험치표!$A$2:$K$53,7),)</f>
        <v>0</v>
      </c>
      <c r="AG69" s="15">
        <f t="shared" ref="AG69:AG73" si="40">AB69+SUM(AE69:AF69)</f>
        <v>426541979365</v>
      </c>
    </row>
    <row r="70" spans="1:33" ht="30" customHeight="1" x14ac:dyDescent="0.3">
      <c r="A70" s="13">
        <v>44983</v>
      </c>
      <c r="B70" s="16">
        <f t="shared" si="19"/>
        <v>247</v>
      </c>
      <c r="C70" s="15">
        <f t="shared" ref="C70:C73" si="41">Y69</f>
        <v>426541979365</v>
      </c>
      <c r="D70" s="15">
        <f t="shared" si="20"/>
        <v>29046417905</v>
      </c>
      <c r="E70" s="16">
        <f t="shared" si="34"/>
        <v>247</v>
      </c>
      <c r="F70" s="14">
        <f>AG70/VLOOKUP(계산기!E70,경험치표!$A$5:$K$53,2)</f>
        <v>0.80048354940038946</v>
      </c>
      <c r="G70">
        <v>0</v>
      </c>
      <c r="H70" s="10">
        <f>VLOOKUP(B70,경험치표!$A$2:$K$53,2)-계산기!C70</f>
        <v>148454276604</v>
      </c>
      <c r="I70" s="10">
        <f>VLOOKUP(계산기!$B70,경험치표!$A$2:$K$53,6)</f>
        <v>19673124705</v>
      </c>
      <c r="J70" s="10">
        <f>VLOOKUP($B70,경험치표!$A$2:$K$53,11)*G70</f>
        <v>0</v>
      </c>
      <c r="K70" s="10">
        <f>IF(WEEKDAY(A70)=2,VLOOKUP(계산기!$B70,경험치표!$A$2:$K$53,8)*3,0)</f>
        <v>0</v>
      </c>
      <c r="L70" s="1">
        <f t="shared" si="21"/>
        <v>19673124705</v>
      </c>
      <c r="M70" t="b">
        <f t="shared" si="22"/>
        <v>0</v>
      </c>
      <c r="N70" s="10">
        <f t="shared" si="23"/>
        <v>0</v>
      </c>
      <c r="O70" s="10">
        <f>N70/VLOOKUP(계산기!B70,경험치표!$A$2:$K$53,11)</f>
        <v>0</v>
      </c>
      <c r="P70" s="10">
        <f>IF(AND(O70&gt;=0,O70&lt;G70),VLOOKUP(B70+3,경험치표!$A$2:$K$53,11)*O70,G70*VLOOKUP(B70+3,경험치표!$A$2:$K$53,11))</f>
        <v>0</v>
      </c>
      <c r="Q70" s="10">
        <f t="shared" si="35"/>
        <v>0</v>
      </c>
      <c r="R70" s="10" t="b">
        <f t="shared" si="24"/>
        <v>0</v>
      </c>
      <c r="S70" s="10" t="b">
        <f t="shared" si="25"/>
        <v>0</v>
      </c>
      <c r="T70" s="10" t="b">
        <f t="shared" si="26"/>
        <v>0</v>
      </c>
      <c r="U70" s="10">
        <f>IF($R70=TRUE,VLOOKUP($Q70,경험치표!$A$2:$K$53,5),)</f>
        <v>0</v>
      </c>
      <c r="V70" s="10">
        <f>IF($T70=TRUE,VLOOKUP($Q70,경험치표!$A$2:$K$53,7),)</f>
        <v>0</v>
      </c>
      <c r="W70" s="10">
        <f>IF($S70=TRUE,VLOOKUP($Q70,경험치표!$A$2:$K$53,9)*2,VLOOKUP($B70,경험치표!$A$2:$K$53,9)*$D$2)</f>
        <v>9373293200</v>
      </c>
      <c r="X70" s="10">
        <f t="shared" si="27"/>
        <v>14059939800</v>
      </c>
      <c r="Y70" s="10">
        <f t="shared" si="36"/>
        <v>460275043870</v>
      </c>
      <c r="Z70" t="b">
        <f>IF(AND(Q70=0,VLOOKUP(B70,경험치표!$A$2:$K$53,2)/계산기!Y70&lt;1),TRUE,FALSE)</f>
        <v>0</v>
      </c>
      <c r="AA70">
        <f t="shared" si="37"/>
        <v>247</v>
      </c>
      <c r="AB70" s="10">
        <f>IF(Z70=FALSE,Y70,계산기!Y70-VLOOKUP(AA70-3,경험치표!$A$2:$K$53,2))</f>
        <v>460275043870</v>
      </c>
      <c r="AC70" t="b">
        <f t="shared" si="38"/>
        <v>0</v>
      </c>
      <c r="AD70" t="b">
        <f t="shared" si="39"/>
        <v>0</v>
      </c>
      <c r="AE70" s="10">
        <f>IF($AC70=TRUE,VLOOKUP($AA70,경험치표!$A$2:$K$53,5),)</f>
        <v>0</v>
      </c>
      <c r="AF70" s="10">
        <f>IF($AD70=TRUE,VLOOKUP($AA70,경험치표!$A$2:$K$53,7),)</f>
        <v>0</v>
      </c>
      <c r="AG70" s="15">
        <f t="shared" si="40"/>
        <v>460275043870</v>
      </c>
    </row>
    <row r="71" spans="1:33" ht="30" customHeight="1" x14ac:dyDescent="0.3">
      <c r="A71" s="13">
        <v>44984</v>
      </c>
      <c r="B71" s="16">
        <f t="shared" si="19"/>
        <v>247</v>
      </c>
      <c r="C71" s="15">
        <f t="shared" si="41"/>
        <v>460275043870</v>
      </c>
      <c r="D71" s="15">
        <f t="shared" si="20"/>
        <v>43121176760</v>
      </c>
      <c r="E71" s="16">
        <f t="shared" si="34"/>
        <v>247</v>
      </c>
      <c r="F71" s="14">
        <f>AG71/VLOOKUP(계산기!E71,경험치표!$A$5:$K$53,2)</f>
        <v>0.8754773885991004</v>
      </c>
      <c r="G71">
        <v>0</v>
      </c>
      <c r="H71" s="10">
        <f>VLOOKUP(B71,경험치표!$A$2:$K$53,2)-계산기!C71</f>
        <v>114721212099</v>
      </c>
      <c r="I71" s="10">
        <f>VLOOKUP(계산기!$B71,경험치표!$A$2:$K$53,6)</f>
        <v>19673124705</v>
      </c>
      <c r="J71" s="10">
        <f>VLOOKUP($B71,경험치표!$A$2:$K$53,11)*G71</f>
        <v>0</v>
      </c>
      <c r="K71" s="10">
        <f>IF(WEEKDAY(A71)=2,VLOOKUP(계산기!$B71,경험치표!$A$2:$K$53,8)*3,0)</f>
        <v>14074758855</v>
      </c>
      <c r="L71" s="1">
        <f t="shared" si="21"/>
        <v>33747883560</v>
      </c>
      <c r="M71" t="b">
        <f t="shared" si="22"/>
        <v>0</v>
      </c>
      <c r="N71" s="10">
        <f t="shared" si="23"/>
        <v>0</v>
      </c>
      <c r="O71" s="10">
        <f>N71/VLOOKUP(계산기!B71,경험치표!$A$2:$K$53,11)</f>
        <v>0</v>
      </c>
      <c r="P71" s="10">
        <f>IF(AND(O71&gt;=0,O71&lt;G71),VLOOKUP(B71+3,경험치표!$A$2:$K$53,11)*O71,G71*VLOOKUP(B71+3,경험치표!$A$2:$K$53,11))</f>
        <v>0</v>
      </c>
      <c r="Q71" s="10">
        <f t="shared" si="35"/>
        <v>0</v>
      </c>
      <c r="R71" s="10" t="b">
        <f t="shared" si="24"/>
        <v>0</v>
      </c>
      <c r="S71" s="10" t="b">
        <f t="shared" si="25"/>
        <v>0</v>
      </c>
      <c r="T71" s="10" t="b">
        <f t="shared" si="26"/>
        <v>0</v>
      </c>
      <c r="U71" s="10">
        <f>IF($R71=TRUE,VLOOKUP($Q71,경험치표!$A$2:$K$53,5),)</f>
        <v>0</v>
      </c>
      <c r="V71" s="10">
        <f>IF($T71=TRUE,VLOOKUP($Q71,경험치표!$A$2:$K$53,7),)</f>
        <v>0</v>
      </c>
      <c r="W71" s="10">
        <f>IF($S71=TRUE,VLOOKUP($Q71,경험치표!$A$2:$K$53,9)*2,VLOOKUP($B71,경험치표!$A$2:$K$53,9)*$D$2)</f>
        <v>9373293200</v>
      </c>
      <c r="X71" s="10">
        <f t="shared" si="27"/>
        <v>9373293200</v>
      </c>
      <c r="Y71" s="10">
        <f t="shared" si="36"/>
        <v>503396220630</v>
      </c>
      <c r="Z71" t="b">
        <f>IF(AND(Q71=0,VLOOKUP(B71,경험치표!$A$2:$K$53,2)/계산기!Y71&lt;1),TRUE,FALSE)</f>
        <v>0</v>
      </c>
      <c r="AA71">
        <f t="shared" si="37"/>
        <v>247</v>
      </c>
      <c r="AB71" s="10">
        <f>IF(Z71=FALSE,Y71,계산기!Y71-VLOOKUP(AA71-3,경험치표!$A$2:$K$53,2))</f>
        <v>503396220630</v>
      </c>
      <c r="AC71" t="b">
        <f t="shared" si="38"/>
        <v>0</v>
      </c>
      <c r="AD71" t="b">
        <f t="shared" si="39"/>
        <v>0</v>
      </c>
      <c r="AE71" s="10">
        <f>IF($AC71=TRUE,VLOOKUP($AA71,경험치표!$A$2:$K$53,5),)</f>
        <v>0</v>
      </c>
      <c r="AF71" s="10">
        <f>IF($AD71=TRUE,VLOOKUP($AA71,경험치표!$A$2:$K$53,7),)</f>
        <v>0</v>
      </c>
      <c r="AG71" s="15">
        <f t="shared" si="40"/>
        <v>503396220630</v>
      </c>
    </row>
    <row r="72" spans="1:33" ht="30" customHeight="1" x14ac:dyDescent="0.3">
      <c r="A72" s="13">
        <v>44985</v>
      </c>
      <c r="B72" s="16">
        <f t="shared" si="19"/>
        <v>247</v>
      </c>
      <c r="C72" s="15">
        <f t="shared" si="41"/>
        <v>503396220630</v>
      </c>
      <c r="D72" s="15">
        <f t="shared" si="20"/>
        <v>29046417905</v>
      </c>
      <c r="E72" s="16">
        <f t="shared" si="34"/>
        <v>247</v>
      </c>
      <c r="F72" s="14">
        <f>AG72/VLOOKUP(계산기!E72,경험치표!$A$5:$K$53,2)</f>
        <v>0.92599322692582153</v>
      </c>
      <c r="G72">
        <v>0</v>
      </c>
      <c r="H72" s="10">
        <f>VLOOKUP(B72,경험치표!$A$2:$K$53,2)-계산기!C72</f>
        <v>71600035339</v>
      </c>
      <c r="I72" s="10">
        <f>VLOOKUP(계산기!$B72,경험치표!$A$2:$K$53,6)</f>
        <v>19673124705</v>
      </c>
      <c r="J72" s="10">
        <f>VLOOKUP($B72,경험치표!$A$2:$K$53,11)*G72</f>
        <v>0</v>
      </c>
      <c r="K72" s="10">
        <f>IF(WEEKDAY(A72)=2,VLOOKUP(계산기!$B72,경험치표!$A$2:$K$53,8)*3,0)</f>
        <v>0</v>
      </c>
      <c r="L72" s="1">
        <f t="shared" si="21"/>
        <v>19673124705</v>
      </c>
      <c r="M72" t="b">
        <f t="shared" si="22"/>
        <v>0</v>
      </c>
      <c r="N72" s="10">
        <f t="shared" si="23"/>
        <v>0</v>
      </c>
      <c r="O72" s="10">
        <f>N72/VLOOKUP(계산기!B72,경험치표!$A$2:$K$53,11)</f>
        <v>0</v>
      </c>
      <c r="P72" s="10">
        <f>IF(AND(O72&gt;=0,O72&lt;G72),VLOOKUP(B72+3,경험치표!$A$2:$K$53,11)*O72,G72*VLOOKUP(B72+3,경험치표!$A$2:$K$53,11))</f>
        <v>0</v>
      </c>
      <c r="Q72" s="10">
        <f t="shared" si="35"/>
        <v>0</v>
      </c>
      <c r="R72" s="10" t="b">
        <f t="shared" si="24"/>
        <v>0</v>
      </c>
      <c r="S72" s="10" t="b">
        <f t="shared" si="25"/>
        <v>0</v>
      </c>
      <c r="T72" s="10" t="b">
        <f t="shared" si="26"/>
        <v>0</v>
      </c>
      <c r="U72" s="10">
        <f>IF($R72=TRUE,VLOOKUP($Q72,경험치표!$A$2:$K$53,5),)</f>
        <v>0</v>
      </c>
      <c r="V72" s="10">
        <f>IF($T72=TRUE,VLOOKUP($Q72,경험치표!$A$2:$K$53,7),)</f>
        <v>0</v>
      </c>
      <c r="W72" s="10">
        <f>IF($S72=TRUE,VLOOKUP($Q72,경험치표!$A$2:$K$53,9)*2,VLOOKUP($B72,경험치표!$A$2:$K$53,9)*$D$2)</f>
        <v>9373293200</v>
      </c>
      <c r="X72" s="10">
        <f t="shared" si="27"/>
        <v>9373293200</v>
      </c>
      <c r="Y72" s="10">
        <f t="shared" si="36"/>
        <v>532442638535</v>
      </c>
      <c r="Z72" t="b">
        <f>IF(AND(Q72=0,VLOOKUP(B72,경험치표!$A$2:$K$53,2)/계산기!Y72&lt;1),TRUE,FALSE)</f>
        <v>0</v>
      </c>
      <c r="AA72">
        <f t="shared" si="37"/>
        <v>247</v>
      </c>
      <c r="AB72" s="10">
        <f>IF(Z72=FALSE,Y72,계산기!Y72-VLOOKUP(AA72-3,경험치표!$A$2:$K$53,2))</f>
        <v>532442638535</v>
      </c>
      <c r="AC72" t="b">
        <f t="shared" si="38"/>
        <v>0</v>
      </c>
      <c r="AD72" t="b">
        <f t="shared" si="39"/>
        <v>0</v>
      </c>
      <c r="AE72" s="10">
        <f>IF($AC72=TRUE,VLOOKUP($AA72,경험치표!$A$2:$K$53,5),)</f>
        <v>0</v>
      </c>
      <c r="AF72" s="10">
        <f>IF($AD72=TRUE,VLOOKUP($AA72,경험치표!$A$2:$K$53,7),)</f>
        <v>0</v>
      </c>
      <c r="AG72" s="15">
        <f t="shared" si="40"/>
        <v>532442638535</v>
      </c>
    </row>
    <row r="73" spans="1:33" ht="30" customHeight="1" x14ac:dyDescent="0.3">
      <c r="A73" s="13">
        <v>44986</v>
      </c>
      <c r="B73" s="16">
        <f t="shared" si="19"/>
        <v>247</v>
      </c>
      <c r="C73" s="15">
        <f t="shared" si="41"/>
        <v>532442638535</v>
      </c>
      <c r="D73" s="15">
        <f t="shared" si="20"/>
        <v>29046417905</v>
      </c>
      <c r="E73" s="16">
        <f t="shared" si="34"/>
        <v>247</v>
      </c>
      <c r="F73" s="14">
        <f>AG73/VLOOKUP(계산기!E73,경험치표!$A$5:$K$53,2)</f>
        <v>0.97650906525254277</v>
      </c>
      <c r="G73">
        <v>0</v>
      </c>
      <c r="H73" s="10">
        <f>VLOOKUP(B73,경험치표!$A$2:$K$53,2)-계산기!C73</f>
        <v>42553617434</v>
      </c>
      <c r="I73" s="10">
        <f>VLOOKUP(계산기!$B73,경험치표!$A$2:$K$53,6)</f>
        <v>19673124705</v>
      </c>
      <c r="J73" s="10">
        <f>VLOOKUP($B73,경험치표!$A$2:$K$53,11)*G73</f>
        <v>0</v>
      </c>
      <c r="K73" s="10">
        <f>IF(WEEKDAY(A73)=2,VLOOKUP(계산기!$B73,경험치표!$A$2:$K$53,8)*3,0)</f>
        <v>0</v>
      </c>
      <c r="L73" s="1">
        <f t="shared" si="21"/>
        <v>19673124705</v>
      </c>
      <c r="M73" t="b">
        <f t="shared" si="22"/>
        <v>0</v>
      </c>
      <c r="N73" s="10">
        <f t="shared" si="23"/>
        <v>0</v>
      </c>
      <c r="O73" s="10">
        <f>N73/VLOOKUP(계산기!B73,경험치표!$A$2:$K$53,11)</f>
        <v>0</v>
      </c>
      <c r="P73" s="10">
        <f>IF(AND(O73&gt;=0,O73&lt;G73),VLOOKUP(B73+3,경험치표!$A$2:$K$53,11)*O73,G73*VLOOKUP(B73+3,경험치표!$A$2:$K$53,11))</f>
        <v>0</v>
      </c>
      <c r="Q73" s="10">
        <f t="shared" si="35"/>
        <v>0</v>
      </c>
      <c r="R73" s="10" t="b">
        <f t="shared" si="24"/>
        <v>0</v>
      </c>
      <c r="S73" s="10" t="b">
        <f t="shared" si="25"/>
        <v>0</v>
      </c>
      <c r="T73" s="10" t="b">
        <f t="shared" si="26"/>
        <v>0</v>
      </c>
      <c r="U73" s="10">
        <f>IF($R73=TRUE,VLOOKUP($Q73,경험치표!$A$2:$K$53,5),)</f>
        <v>0</v>
      </c>
      <c r="V73" s="10">
        <f>IF($T73=TRUE,VLOOKUP($Q73,경험치표!$A$2:$K$53,7),)</f>
        <v>0</v>
      </c>
      <c r="W73" s="10">
        <f>IF($S73=TRUE,VLOOKUP($Q73,경험치표!$A$2:$K$53,9)*2,VLOOKUP($B73,경험치표!$A$2:$K$53,9)*$D$2)</f>
        <v>9373293200</v>
      </c>
      <c r="X73" s="10">
        <f t="shared" si="27"/>
        <v>9373293200</v>
      </c>
      <c r="Y73" s="10">
        <f t="shared" si="36"/>
        <v>561489056440</v>
      </c>
      <c r="Z73" t="b">
        <f>IF(AND(Q73=0,VLOOKUP(B73,경험치표!$A$2:$K$53,2)/계산기!Y73&lt;1),TRUE,FALSE)</f>
        <v>0</v>
      </c>
      <c r="AA73">
        <f t="shared" si="37"/>
        <v>247</v>
      </c>
      <c r="AB73" s="10">
        <f>IF(Z73=FALSE,Y73,계산기!Y73-VLOOKUP(AA73-3,경험치표!$A$2:$K$53,2))</f>
        <v>561489056440</v>
      </c>
      <c r="AC73" t="b">
        <f t="shared" si="38"/>
        <v>0</v>
      </c>
      <c r="AD73" t="b">
        <f t="shared" si="39"/>
        <v>0</v>
      </c>
      <c r="AE73" s="10">
        <f>IF($AC73=TRUE,VLOOKUP($AA73,경험치표!$A$2:$K$53,5),)</f>
        <v>0</v>
      </c>
      <c r="AF73" s="10">
        <f>IF($AD73=TRUE,VLOOKUP($AA73,경험치표!$A$2:$K$53,7),)</f>
        <v>0</v>
      </c>
      <c r="AG73" s="15">
        <f t="shared" si="40"/>
        <v>561489056440</v>
      </c>
    </row>
    <row r="74" spans="1:33" ht="30" customHeight="1" x14ac:dyDescent="0.3">
      <c r="H74" s="10"/>
      <c r="I74" s="10"/>
      <c r="J74" s="10"/>
      <c r="K74" s="10"/>
      <c r="L74" s="1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</sheetData>
  <mergeCells count="1">
    <mergeCell ref="A1:A2"/>
  </mergeCells>
  <phoneticPr fontId="2" type="noConversion"/>
  <conditionalFormatting sqref="F4:F73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{88B2D704-C977-406E-B99A-A273BC2BBEFE}</x14:id>
        </ext>
      </extLst>
    </cfRule>
  </conditionalFormatting>
  <conditionalFormatting sqref="E4:E73">
    <cfRule type="expression" dxfId="2" priority="3">
      <formula>E4&gt;B4</formula>
    </cfRule>
  </conditionalFormatting>
  <conditionalFormatting sqref="A4:A73">
    <cfRule type="expression" dxfId="3" priority="1">
      <formula>A4=TODAY()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B2D704-C977-406E-B99A-A273BC2BBE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경험치표</vt:lpstr>
      <vt:lpstr>계산기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박경호</dc:creator>
  <cp:keywords/>
  <dc:description/>
  <cp:lastModifiedBy>박경호</cp:lastModifiedBy>
  <cp:revision/>
  <dcterms:created xsi:type="dcterms:W3CDTF">2022-12-20T08:00:29Z</dcterms:created>
  <dcterms:modified xsi:type="dcterms:W3CDTF">2022-12-21T01:21:32Z</dcterms:modified>
  <cp:category/>
  <cp:contentStatus/>
</cp:coreProperties>
</file>