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시트1" sheetId="1" r:id="rId4"/>
  </sheets>
  <definedNames/>
  <calcPr/>
</workbook>
</file>

<file path=xl/sharedStrings.xml><?xml version="1.0" encoding="utf-8"?>
<sst xmlns="http://schemas.openxmlformats.org/spreadsheetml/2006/main" count="145" uniqueCount="93">
  <si>
    <t>현재레벨</t>
  </si>
  <si>
    <t>일일컨텐츠</t>
  </si>
  <si>
    <t>기본</t>
  </si>
  <si>
    <t>레벨</t>
  </si>
  <si>
    <t>50-51</t>
  </si>
  <si>
    <t>51-52</t>
  </si>
  <si>
    <t>52-53</t>
  </si>
  <si>
    <t>53-54</t>
  </si>
  <si>
    <t>54-55</t>
  </si>
  <si>
    <t>55-56</t>
  </si>
  <si>
    <t>56-57</t>
  </si>
  <si>
    <t>57-58</t>
  </si>
  <si>
    <t>58-59</t>
  </si>
  <si>
    <t>59-60</t>
  </si>
  <si>
    <t>일일 에포나*4</t>
  </si>
  <si>
    <t>필요경험치</t>
  </si>
  <si>
    <t>칼엘2수</t>
  </si>
  <si>
    <t>하누2수</t>
  </si>
  <si>
    <t xml:space="preserve">1490카던 </t>
  </si>
  <si>
    <t>월드퀘스트만</t>
  </si>
  <si>
    <t>일반퀘스트</t>
  </si>
  <si>
    <t>1540 카던</t>
  </si>
  <si>
    <t>베른남부 경험치</t>
  </si>
  <si>
    <t>로웬 경험치</t>
  </si>
  <si>
    <t>엘가시아경험치</t>
  </si>
  <si>
    <t>주간컨텐츠</t>
  </si>
  <si>
    <t>아르고스</t>
  </si>
  <si>
    <t>낙원3종</t>
  </si>
  <si>
    <t>발하</t>
  </si>
  <si>
    <t>낙원의문</t>
  </si>
  <si>
    <t>비하</t>
  </si>
  <si>
    <t>칼코</t>
  </si>
  <si>
    <t>쿠크</t>
  </si>
  <si>
    <t>성역</t>
  </si>
  <si>
    <t>아브12</t>
  </si>
  <si>
    <t>계</t>
  </si>
  <si>
    <t>아브34</t>
  </si>
  <si>
    <t>아브56</t>
  </si>
  <si>
    <t>오레하 하드 2종</t>
  </si>
  <si>
    <t>큐브 하드 오차있음</t>
  </si>
  <si>
    <t>아이라의 눈</t>
  </si>
  <si>
    <t>회랑노말</t>
  </si>
  <si>
    <t>오레하 프라바사</t>
  </si>
  <si>
    <t>회랑 하드</t>
  </si>
  <si>
    <t>회랑 헬</t>
  </si>
  <si>
    <t>해주 중형</t>
  </si>
  <si>
    <t>해주 대형</t>
  </si>
  <si>
    <t>1주일 카던</t>
  </si>
  <si>
    <t>1주일 가토 칼엘</t>
  </si>
  <si>
    <t>1주일 일일에포나</t>
  </si>
  <si>
    <t>1주일 주간에포나</t>
  </si>
  <si>
    <t>1주일 허수아비</t>
  </si>
  <si>
    <t>큐브하드 2장</t>
  </si>
  <si>
    <t>회랑하드 2장</t>
  </si>
  <si>
    <t>해주중형</t>
  </si>
  <si>
    <t>해주대형</t>
  </si>
  <si>
    <t>1주차 1520</t>
  </si>
  <si>
    <t>수</t>
  </si>
  <si>
    <t>목</t>
  </si>
  <si>
    <t>금</t>
  </si>
  <si>
    <t>토</t>
  </si>
  <si>
    <t>일</t>
  </si>
  <si>
    <t>월</t>
  </si>
  <si>
    <t>화</t>
  </si>
  <si>
    <t>1주차 베른남부 스토리
낙원3종, 오레하 2종 , 아르고스 , 비아하드, 쿠크, 아브 1-6
1520카던, 칼엘</t>
  </si>
  <si>
    <t>일일 에포나</t>
  </si>
  <si>
    <t>1520카던</t>
  </si>
  <si>
    <t>칼엘</t>
  </si>
  <si>
    <t>허수아비</t>
  </si>
  <si>
    <t>해주물약</t>
  </si>
  <si>
    <t>큐브</t>
  </si>
  <si>
    <t>회랑하드</t>
  </si>
  <si>
    <t>군단장</t>
  </si>
  <si>
    <t>주간에포나</t>
  </si>
  <si>
    <t>남부스토리</t>
  </si>
  <si>
    <t>현재경험치</t>
  </si>
  <si>
    <t>52레벨</t>
  </si>
  <si>
    <t>53레벨</t>
  </si>
  <si>
    <t>54레벨</t>
  </si>
  <si>
    <t>2주차 1540</t>
  </si>
  <si>
    <t>2주차 
발탄하드 , 쿠크, 아브 1-6
1540카던 , 하누마탄</t>
  </si>
  <si>
    <t>1540카던</t>
  </si>
  <si>
    <t>하누마탄</t>
  </si>
  <si>
    <t>일요일부터 허수아비 모아서 ( 일요일 사용x )
수요일 군단장 끝나고 허수아비 사용</t>
  </si>
  <si>
    <t>회랑헬</t>
  </si>
  <si>
    <t>55레벨</t>
  </si>
  <si>
    <t>56레벨</t>
  </si>
  <si>
    <t>3주차1550</t>
  </si>
  <si>
    <t>3주차
아브1-6, 쿠크, 비아순으로 렙업 직후 허수아비 쓰기
이후 허수아비 58렙까지 사용X
58레벨 허수아비 이후 대륙별 노란 퀘스트 가능</t>
  </si>
  <si>
    <t>4주차에 허수아비 + 로웬 엘가시아 스토리
하익물약 3개 먹고 돌발퀘나 후일담 플레체 하면 60레벨 달성
빠르면 3주차 화요일에 달성</t>
  </si>
  <si>
    <t>57레벨</t>
  </si>
  <si>
    <t>58레벨</t>
  </si>
  <si>
    <t>59레벨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</si>
</sst>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2.0"/>
      <color theme="1"/>
      <name val="Arial"/>
      <scheme val="minor"/>
    </font>
    <font>
      <color theme="1"/>
      <name val="Arial"/>
      <scheme val="minor"/>
    </font>
    <font>
      <sz val="12.0"/>
      <color rgb="FF000000"/>
      <name val="&quot;Malgun Gothic&quot;"/>
    </font>
    <font/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0" fontId="1" numFmtId="3" xfId="0" applyAlignment="1" applyBorder="1" applyFont="1" applyNumberFormat="1">
      <alignment readingOrder="0"/>
    </xf>
    <xf borderId="1" fillId="0" fontId="1" numFmtId="0" xfId="0" applyAlignment="1" applyBorder="1" applyFont="1">
      <alignment readingOrder="0"/>
    </xf>
    <xf borderId="1" fillId="0" fontId="1" numFmtId="9" xfId="0" applyAlignment="1" applyBorder="1" applyFont="1" applyNumberFormat="1">
      <alignment readingOrder="0"/>
    </xf>
    <xf borderId="1" fillId="0" fontId="2" numFmtId="0" xfId="0" applyAlignment="1" applyBorder="1" applyFont="1">
      <alignment readingOrder="0"/>
    </xf>
    <xf borderId="1" fillId="0" fontId="1" numFmtId="0" xfId="0" applyBorder="1" applyFont="1"/>
    <xf borderId="1" fillId="2" fontId="3" numFmtId="3" xfId="0" applyAlignment="1" applyBorder="1" applyFill="1" applyFont="1" applyNumberFormat="1">
      <alignment readingOrder="0"/>
    </xf>
    <xf borderId="0" fillId="0" fontId="1" numFmtId="3" xfId="0" applyAlignment="1" applyFont="1" applyNumberFormat="1">
      <alignment readingOrder="0"/>
    </xf>
    <xf borderId="1" fillId="0" fontId="1" numFmtId="3" xfId="0" applyBorder="1" applyFont="1" applyNumberFormat="1"/>
    <xf borderId="0" fillId="0" fontId="2" numFmtId="0" xfId="0" applyAlignment="1" applyFont="1">
      <alignment readingOrder="0"/>
    </xf>
    <xf borderId="0" fillId="0" fontId="2" numFmtId="9" xfId="0" applyAlignment="1" applyFont="1" applyNumberFormat="1">
      <alignment readingOrder="0"/>
    </xf>
    <xf borderId="0" fillId="0" fontId="2" numFmtId="3" xfId="0" applyFont="1" applyNumberFormat="1"/>
    <xf borderId="0" fillId="0" fontId="2" numFmtId="0" xfId="0" applyFont="1"/>
    <xf borderId="0" fillId="0" fontId="1" numFmtId="0" xfId="0" applyAlignment="1" applyFont="1">
      <alignment readingOrder="0"/>
    </xf>
    <xf borderId="2" fillId="0" fontId="1" numFmtId="3" xfId="0" applyAlignment="1" applyBorder="1" applyFont="1" applyNumberFormat="1">
      <alignment horizontal="center" readingOrder="0" vertic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2" fillId="0" fontId="1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8.63"/>
    <col customWidth="1" min="3" max="3" width="16.63"/>
    <col customWidth="1" min="4" max="4" width="13.13"/>
    <col customWidth="1" min="5" max="5" width="10.88"/>
    <col customWidth="1" min="6" max="6" width="18.88"/>
    <col customWidth="1" min="7" max="7" width="15.25"/>
    <col customWidth="1" min="8" max="8" width="16.63"/>
    <col customWidth="1" min="9" max="9" width="13.0"/>
    <col customWidth="1" min="10" max="12" width="10.75"/>
    <col customWidth="1" min="13" max="13" width="11.0"/>
    <col customWidth="1" min="14" max="18" width="10.75"/>
  </cols>
  <sheetData>
    <row r="1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1"/>
      <c r="P1" s="1"/>
      <c r="Q1" s="1"/>
      <c r="R1" s="1"/>
      <c r="S1" s="1"/>
      <c r="T1" s="1"/>
    </row>
    <row r="2">
      <c r="B2" s="1"/>
      <c r="C2" s="2"/>
      <c r="D2" s="2"/>
      <c r="E2" s="2"/>
      <c r="F2" s="2"/>
      <c r="G2" s="2"/>
      <c r="H2" s="3" t="s">
        <v>0</v>
      </c>
      <c r="I2" s="3">
        <v>50.0</v>
      </c>
      <c r="J2" s="3">
        <v>51.0</v>
      </c>
      <c r="K2" s="3">
        <v>52.0</v>
      </c>
      <c r="L2" s="4">
        <v>53.0</v>
      </c>
      <c r="M2" s="4">
        <v>54.0</v>
      </c>
      <c r="N2" s="4">
        <v>55.0</v>
      </c>
      <c r="O2" s="4">
        <v>56.0</v>
      </c>
      <c r="P2" s="4">
        <v>57.0</v>
      </c>
      <c r="Q2" s="4">
        <v>58.0</v>
      </c>
      <c r="R2" s="4">
        <v>59.0</v>
      </c>
      <c r="S2" s="1"/>
      <c r="T2" s="1"/>
    </row>
    <row r="3">
      <c r="B3" s="3" t="s">
        <v>1</v>
      </c>
      <c r="C3" s="3" t="s">
        <v>2</v>
      </c>
      <c r="D3" s="5">
        <v>1.5</v>
      </c>
      <c r="E3" s="5">
        <v>1.0</v>
      </c>
      <c r="F3" s="5">
        <v>0.5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3" t="s">
        <v>8</v>
      </c>
      <c r="N3" s="3" t="s">
        <v>9</v>
      </c>
      <c r="O3" s="3" t="s">
        <v>10</v>
      </c>
      <c r="P3" s="6" t="s">
        <v>11</v>
      </c>
      <c r="Q3" s="6" t="s">
        <v>12</v>
      </c>
      <c r="R3" s="3" t="s">
        <v>13</v>
      </c>
      <c r="S3" s="1"/>
      <c r="T3" s="1"/>
    </row>
    <row r="4">
      <c r="B4" s="4" t="s">
        <v>14</v>
      </c>
      <c r="C4" s="7">
        <f>55000*4</f>
        <v>220000</v>
      </c>
      <c r="D4" s="7"/>
      <c r="E4" s="7"/>
      <c r="F4" s="7"/>
      <c r="H4" s="3" t="s">
        <v>15</v>
      </c>
      <c r="I4" s="8">
        <v>4.3050003E7</v>
      </c>
      <c r="J4" s="8">
        <v>4.3808938E7</v>
      </c>
      <c r="K4" s="8">
        <v>4.4685117E7</v>
      </c>
      <c r="L4" s="8">
        <v>4.5578819E7</v>
      </c>
      <c r="M4" s="8">
        <v>4.6946184E7</v>
      </c>
      <c r="N4" s="8">
        <v>7.0419276E7</v>
      </c>
      <c r="O4" s="8">
        <v>7.1695714E7</v>
      </c>
      <c r="P4" s="8">
        <v>7.3631498E7</v>
      </c>
      <c r="Q4" s="8">
        <v>7.6208601E7</v>
      </c>
      <c r="R4" s="8">
        <v>7.895211E7</v>
      </c>
    </row>
    <row r="5">
      <c r="A5" s="9"/>
      <c r="B5" s="3" t="s">
        <v>16</v>
      </c>
      <c r="C5" s="3">
        <f>374000*2</f>
        <v>748000</v>
      </c>
      <c r="D5" s="10">
        <f t="shared" ref="D5:D8" si="1">C5*2.5</f>
        <v>1870000</v>
      </c>
      <c r="E5" s="10">
        <f t="shared" ref="E5:E8" si="2">C5*2</f>
        <v>1496000</v>
      </c>
      <c r="F5" s="10">
        <f t="shared" ref="F5:F8" si="3">C5*1.5</f>
        <v>1122000</v>
      </c>
      <c r="K5" s="2"/>
      <c r="Q5" s="1"/>
    </row>
    <row r="6">
      <c r="A6" s="9"/>
      <c r="B6" s="3" t="s">
        <v>17</v>
      </c>
      <c r="C6" s="3">
        <f>392700*2</f>
        <v>785400</v>
      </c>
      <c r="D6" s="10">
        <f t="shared" si="1"/>
        <v>1963500</v>
      </c>
      <c r="E6" s="10">
        <f t="shared" si="2"/>
        <v>1570800</v>
      </c>
      <c r="F6" s="10">
        <f t="shared" si="3"/>
        <v>1178100</v>
      </c>
      <c r="K6" s="2"/>
      <c r="Q6" s="1"/>
      <c r="R6" s="1"/>
      <c r="S6" s="1"/>
      <c r="T6" s="1"/>
    </row>
    <row r="7">
      <c r="A7" s="9"/>
      <c r="B7" s="3" t="s">
        <v>18</v>
      </c>
      <c r="C7" s="3">
        <f>600000*2</f>
        <v>1200000</v>
      </c>
      <c r="D7" s="10">
        <f t="shared" si="1"/>
        <v>3000000</v>
      </c>
      <c r="E7" s="10">
        <f t="shared" si="2"/>
        <v>2400000</v>
      </c>
      <c r="F7" s="10">
        <f t="shared" si="3"/>
        <v>1800000</v>
      </c>
      <c r="H7" s="2"/>
      <c r="I7" s="9" t="s">
        <v>19</v>
      </c>
      <c r="J7" s="9" t="s">
        <v>20</v>
      </c>
      <c r="K7" s="2"/>
      <c r="Q7" s="1"/>
      <c r="R7" s="1"/>
      <c r="S7" s="1"/>
      <c r="T7" s="1"/>
    </row>
    <row r="8">
      <c r="A8" s="9"/>
      <c r="B8" s="3" t="s">
        <v>21</v>
      </c>
      <c r="C8" s="3">
        <f>610000*2</f>
        <v>1220000</v>
      </c>
      <c r="D8" s="10">
        <f t="shared" si="1"/>
        <v>3050000</v>
      </c>
      <c r="E8" s="10">
        <f t="shared" si="2"/>
        <v>2440000</v>
      </c>
      <c r="F8" s="10">
        <f t="shared" si="3"/>
        <v>1830000</v>
      </c>
      <c r="H8" s="3" t="s">
        <v>22</v>
      </c>
      <c r="I8" s="3">
        <v>2.9644E7</v>
      </c>
      <c r="J8" s="9">
        <v>1298610.0</v>
      </c>
      <c r="K8" s="2"/>
      <c r="Q8" s="1"/>
      <c r="R8" s="1"/>
      <c r="S8" s="1"/>
      <c r="T8" s="1"/>
    </row>
    <row r="9">
      <c r="A9" s="9"/>
      <c r="B9" s="9"/>
      <c r="C9" s="2"/>
      <c r="D9" s="1"/>
      <c r="E9" s="1"/>
      <c r="F9" s="1"/>
      <c r="G9" s="1"/>
      <c r="H9" s="3" t="s">
        <v>23</v>
      </c>
      <c r="I9" s="8">
        <v>2.0378255E7</v>
      </c>
      <c r="J9" s="2"/>
      <c r="K9" s="2"/>
      <c r="Q9" s="1"/>
      <c r="R9" s="1"/>
      <c r="S9" s="1"/>
      <c r="T9" s="1"/>
    </row>
    <row r="10">
      <c r="A10" s="9"/>
      <c r="B10" s="9"/>
      <c r="C10" s="2"/>
      <c r="D10" s="1"/>
      <c r="E10" s="1"/>
      <c r="F10" s="1"/>
      <c r="G10" s="1"/>
      <c r="H10" s="3" t="s">
        <v>24</v>
      </c>
      <c r="I10" s="3">
        <v>2.1935E7</v>
      </c>
      <c r="J10" s="2"/>
      <c r="K10" s="1"/>
      <c r="Q10" s="1"/>
      <c r="R10" s="1"/>
      <c r="S10" s="1"/>
      <c r="T10" s="1"/>
    </row>
    <row r="11">
      <c r="A11" s="9"/>
      <c r="B11" s="3" t="s">
        <v>25</v>
      </c>
      <c r="C11" s="3" t="s">
        <v>2</v>
      </c>
      <c r="D11" s="5">
        <v>1.5</v>
      </c>
      <c r="E11" s="5">
        <v>1.0</v>
      </c>
      <c r="F11" s="5">
        <v>0.5</v>
      </c>
      <c r="G11" s="1"/>
      <c r="J11" s="1"/>
      <c r="K11" s="1"/>
      <c r="Q11" s="1"/>
      <c r="R11" s="1"/>
      <c r="S11" s="1"/>
      <c r="T11" s="1"/>
    </row>
    <row r="12">
      <c r="A12" s="9"/>
      <c r="B12" s="3" t="s">
        <v>26</v>
      </c>
      <c r="C12" s="3">
        <v>4565000.0</v>
      </c>
      <c r="D12" s="10">
        <f t="shared" ref="D12:D22" si="4">C12*2.5</f>
        <v>11412500</v>
      </c>
      <c r="E12" s="10">
        <f t="shared" ref="E12:E22" si="5">C12*2</f>
        <v>9130000</v>
      </c>
      <c r="F12" s="10">
        <f t="shared" ref="F12:F22" si="6">C12*1.5</f>
        <v>6847500</v>
      </c>
      <c r="G12" s="1"/>
      <c r="H12" s="3" t="s">
        <v>27</v>
      </c>
      <c r="I12" s="10"/>
      <c r="J12" s="1"/>
      <c r="K12" s="1"/>
      <c r="Q12" s="1"/>
      <c r="R12" s="1"/>
      <c r="S12" s="1"/>
      <c r="T12" s="1"/>
    </row>
    <row r="13">
      <c r="A13" s="9"/>
      <c r="B13" s="3" t="s">
        <v>28</v>
      </c>
      <c r="C13" s="3">
        <v>1760000.0</v>
      </c>
      <c r="D13" s="10">
        <f t="shared" si="4"/>
        <v>4400000</v>
      </c>
      <c r="E13" s="10">
        <f t="shared" si="5"/>
        <v>3520000</v>
      </c>
      <c r="F13" s="10">
        <f t="shared" si="6"/>
        <v>2640000</v>
      </c>
      <c r="G13" s="1"/>
      <c r="H13" s="3" t="s">
        <v>29</v>
      </c>
      <c r="I13" s="3">
        <v>605000.0</v>
      </c>
      <c r="J13" s="1"/>
      <c r="K13" s="1"/>
      <c r="L13" s="11">
        <v>0.0</v>
      </c>
      <c r="M13" s="12">
        <v>1.5</v>
      </c>
      <c r="N13" s="12">
        <v>1.0</v>
      </c>
      <c r="O13" s="12">
        <v>0.5</v>
      </c>
      <c r="Q13" s="1"/>
      <c r="R13" s="1"/>
      <c r="S13" s="1"/>
      <c r="T13" s="1"/>
    </row>
    <row r="14">
      <c r="B14" s="3" t="s">
        <v>30</v>
      </c>
      <c r="C14" s="3">
        <v>1980000.0</v>
      </c>
      <c r="D14" s="10">
        <f t="shared" si="4"/>
        <v>4950000</v>
      </c>
      <c r="E14" s="10">
        <f t="shared" si="5"/>
        <v>3960000</v>
      </c>
      <c r="F14" s="10">
        <f t="shared" si="6"/>
        <v>2970000</v>
      </c>
      <c r="G14" s="1"/>
      <c r="H14" s="3" t="s">
        <v>31</v>
      </c>
      <c r="I14" s="3">
        <v>660000.0</v>
      </c>
      <c r="J14" s="1"/>
      <c r="K14" s="1"/>
      <c r="L14" s="13">
        <f t="shared" ref="L14:O14" si="7">C6-C5</f>
        <v>37400</v>
      </c>
      <c r="M14" s="13">
        <f t="shared" si="7"/>
        <v>93500</v>
      </c>
      <c r="N14" s="13">
        <f t="shared" si="7"/>
        <v>74800</v>
      </c>
      <c r="O14" s="13">
        <f t="shared" si="7"/>
        <v>56100</v>
      </c>
      <c r="Q14" s="1"/>
      <c r="R14" s="1"/>
      <c r="S14" s="1"/>
      <c r="T14" s="1"/>
    </row>
    <row r="15">
      <c r="B15" s="3" t="s">
        <v>32</v>
      </c>
      <c r="C15" s="3">
        <v>4620000.0</v>
      </c>
      <c r="D15" s="10">
        <f t="shared" si="4"/>
        <v>11550000</v>
      </c>
      <c r="E15" s="10">
        <f t="shared" si="5"/>
        <v>9240000</v>
      </c>
      <c r="F15" s="10">
        <f t="shared" si="6"/>
        <v>6930000</v>
      </c>
      <c r="G15" s="1"/>
      <c r="H15" s="3" t="s">
        <v>33</v>
      </c>
      <c r="I15" s="3">
        <v>720000.0</v>
      </c>
      <c r="J15" s="1"/>
      <c r="K15" s="1"/>
      <c r="Q15" s="1"/>
      <c r="R15" s="1"/>
      <c r="S15" s="1"/>
      <c r="T15" s="1"/>
    </row>
    <row r="16">
      <c r="B16" s="3" t="s">
        <v>34</v>
      </c>
      <c r="C16" s="3">
        <v>1980000.0</v>
      </c>
      <c r="D16" s="10">
        <f t="shared" si="4"/>
        <v>4950000</v>
      </c>
      <c r="E16" s="10">
        <f t="shared" si="5"/>
        <v>3960000</v>
      </c>
      <c r="F16" s="10">
        <f t="shared" si="6"/>
        <v>2970000</v>
      </c>
      <c r="G16" s="1"/>
      <c r="H16" s="3" t="s">
        <v>35</v>
      </c>
      <c r="I16" s="10">
        <f>SUM(I13:I15)</f>
        <v>1985000</v>
      </c>
      <c r="J16" s="1">
        <f>I16*2.5</f>
        <v>4962500</v>
      </c>
      <c r="K16" s="1"/>
      <c r="L16" s="14">
        <f>SUM(C39:C41)</f>
        <v>5090000</v>
      </c>
      <c r="Q16" s="1"/>
      <c r="R16" s="1"/>
      <c r="S16" s="1"/>
      <c r="T16" s="1"/>
    </row>
    <row r="17">
      <c r="B17" s="3" t="s">
        <v>36</v>
      </c>
      <c r="C17" s="3">
        <v>1980000.0</v>
      </c>
      <c r="D17" s="10">
        <f t="shared" si="4"/>
        <v>4950000</v>
      </c>
      <c r="E17" s="10">
        <f t="shared" si="5"/>
        <v>3960000</v>
      </c>
      <c r="F17" s="10">
        <f t="shared" si="6"/>
        <v>2970000</v>
      </c>
      <c r="K17" s="1"/>
      <c r="L17" s="1"/>
      <c r="M17" s="1"/>
      <c r="N17" s="1"/>
      <c r="O17" s="1"/>
      <c r="P17" s="1"/>
      <c r="Q17" s="1"/>
      <c r="R17" s="1"/>
      <c r="S17" s="1"/>
      <c r="T17" s="1"/>
    </row>
    <row r="18">
      <c r="B18" s="3" t="s">
        <v>37</v>
      </c>
      <c r="C18" s="3">
        <v>1980000.0</v>
      </c>
      <c r="D18" s="10">
        <f t="shared" si="4"/>
        <v>4950000</v>
      </c>
      <c r="E18" s="10">
        <f t="shared" si="5"/>
        <v>3960000</v>
      </c>
      <c r="F18" s="10">
        <f t="shared" si="6"/>
        <v>2970000</v>
      </c>
      <c r="H18" s="3" t="s">
        <v>38</v>
      </c>
      <c r="I18" s="10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>
      <c r="B19" s="3" t="s">
        <v>39</v>
      </c>
      <c r="C19" s="10">
        <f>1000000</f>
        <v>1000000</v>
      </c>
      <c r="D19" s="10">
        <f t="shared" si="4"/>
        <v>2500000</v>
      </c>
      <c r="E19" s="10">
        <f t="shared" si="5"/>
        <v>2000000</v>
      </c>
      <c r="F19" s="10">
        <f t="shared" si="6"/>
        <v>1500000</v>
      </c>
      <c r="H19" s="3" t="s">
        <v>40</v>
      </c>
      <c r="I19" s="3">
        <v>837000.0</v>
      </c>
      <c r="K19" s="1"/>
      <c r="L19" s="1"/>
      <c r="M19" s="1"/>
      <c r="N19" s="1"/>
      <c r="O19" s="1"/>
      <c r="P19" s="1"/>
      <c r="Q19" s="1"/>
      <c r="R19" s="1"/>
      <c r="S19" s="1"/>
      <c r="T19" s="1"/>
    </row>
    <row r="20">
      <c r="B20" s="3" t="s">
        <v>41</v>
      </c>
      <c r="C20" s="3">
        <v>3633100.0</v>
      </c>
      <c r="D20" s="10">
        <f t="shared" si="4"/>
        <v>9082750</v>
      </c>
      <c r="E20" s="10">
        <f t="shared" si="5"/>
        <v>7266200</v>
      </c>
      <c r="F20" s="10">
        <f t="shared" si="6"/>
        <v>5449650</v>
      </c>
      <c r="H20" s="3" t="s">
        <v>42</v>
      </c>
      <c r="I20" s="3">
        <v>935000.0</v>
      </c>
      <c r="K20" s="1"/>
      <c r="L20" s="1"/>
      <c r="M20" s="1"/>
      <c r="N20" s="1"/>
      <c r="O20" s="1"/>
      <c r="P20" s="1"/>
      <c r="T20" s="1"/>
    </row>
    <row r="21">
      <c r="B21" s="3" t="s">
        <v>43</v>
      </c>
      <c r="C21" s="3">
        <v>3811500.0</v>
      </c>
      <c r="D21" s="10">
        <f t="shared" si="4"/>
        <v>9528750</v>
      </c>
      <c r="E21" s="10">
        <f t="shared" si="5"/>
        <v>7623000</v>
      </c>
      <c r="F21" s="10">
        <f t="shared" si="6"/>
        <v>5717250</v>
      </c>
      <c r="H21" s="3" t="s">
        <v>35</v>
      </c>
      <c r="I21" s="10">
        <f>SUM(I19:I20)</f>
        <v>1772000</v>
      </c>
      <c r="J21" s="14">
        <f>I21*2.5</f>
        <v>4430000</v>
      </c>
      <c r="K21" s="1"/>
      <c r="L21" s="1"/>
      <c r="M21" s="1"/>
      <c r="N21" s="1"/>
      <c r="O21" s="1"/>
      <c r="P21" s="1"/>
      <c r="T21" s="1"/>
    </row>
    <row r="22">
      <c r="B22" s="3" t="s">
        <v>44</v>
      </c>
      <c r="C22" s="3">
        <v>4428000.0</v>
      </c>
      <c r="D22" s="10">
        <f t="shared" si="4"/>
        <v>11070000</v>
      </c>
      <c r="E22" s="10">
        <f t="shared" si="5"/>
        <v>8856000</v>
      </c>
      <c r="F22" s="10">
        <f t="shared" si="6"/>
        <v>6642000</v>
      </c>
      <c r="K22" s="1"/>
      <c r="L22" s="1"/>
      <c r="M22" s="1"/>
      <c r="N22" s="1"/>
      <c r="O22" s="1"/>
      <c r="P22" s="1"/>
      <c r="T22" s="1"/>
    </row>
    <row r="23">
      <c r="B23" s="4" t="s">
        <v>45</v>
      </c>
      <c r="C23" s="4">
        <f>55000*16</f>
        <v>880000</v>
      </c>
      <c r="D23" s="7"/>
      <c r="E23" s="7"/>
      <c r="F23" s="7"/>
      <c r="G23" s="1"/>
      <c r="H23" s="1"/>
      <c r="I23" s="1"/>
      <c r="J23" s="1"/>
      <c r="K23" s="1"/>
      <c r="L23" s="1"/>
      <c r="M23" s="1"/>
      <c r="N23" s="1"/>
      <c r="O23" s="1"/>
      <c r="P23" s="1"/>
      <c r="T23" s="1"/>
    </row>
    <row r="24">
      <c r="B24" s="4" t="s">
        <v>46</v>
      </c>
      <c r="C24" s="4">
        <f>88000*8</f>
        <v>704000</v>
      </c>
      <c r="D24" s="7"/>
      <c r="E24" s="7"/>
      <c r="F24" s="7"/>
      <c r="G24" s="1"/>
      <c r="H24" s="3" t="s">
        <v>47</v>
      </c>
      <c r="I24" s="3">
        <f>600000*2*7*2.5</f>
        <v>21000000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>
      <c r="B25" s="1"/>
      <c r="C25" s="2"/>
      <c r="D25" s="2"/>
      <c r="E25" s="2"/>
      <c r="F25" s="1"/>
      <c r="G25" s="1"/>
      <c r="H25" s="3" t="s">
        <v>48</v>
      </c>
      <c r="I25" s="10">
        <f>374000*2*2.5*7</f>
        <v>13090000</v>
      </c>
      <c r="J25" s="1"/>
      <c r="K25" s="1"/>
      <c r="L25" s="1"/>
      <c r="M25" s="2">
        <f>SUM(D12+J16+J21)</f>
        <v>20805000</v>
      </c>
      <c r="N25" s="1"/>
      <c r="O25" s="1"/>
      <c r="P25" s="1"/>
      <c r="Q25" s="1"/>
      <c r="R25" s="1"/>
      <c r="S25" s="1"/>
      <c r="T25" s="1"/>
    </row>
    <row r="26">
      <c r="B26" s="1"/>
      <c r="C26" s="2"/>
      <c r="D26" s="2"/>
      <c r="E26" s="2"/>
      <c r="F26" s="1"/>
      <c r="G26" s="1"/>
      <c r="H26" s="3" t="s">
        <v>49</v>
      </c>
      <c r="I26" s="10">
        <f>55000*4*7</f>
        <v>1540000</v>
      </c>
      <c r="J26" s="1"/>
      <c r="K26" s="1"/>
      <c r="L26" s="2"/>
      <c r="M26" s="1"/>
      <c r="N26" s="1"/>
      <c r="O26" s="1"/>
      <c r="P26" s="1"/>
      <c r="Q26" s="1"/>
      <c r="R26" s="1"/>
      <c r="S26" s="1"/>
      <c r="T26" s="1"/>
    </row>
    <row r="27">
      <c r="B27" s="1"/>
      <c r="C27" s="2"/>
      <c r="D27" s="2"/>
      <c r="E27" s="2"/>
      <c r="F27" s="1"/>
      <c r="G27" s="1"/>
      <c r="H27" s="3" t="s">
        <v>50</v>
      </c>
      <c r="I27" s="10">
        <f>88000*3</f>
        <v>264000</v>
      </c>
      <c r="J27" s="1"/>
      <c r="K27" s="1"/>
      <c r="N27" s="1"/>
      <c r="O27" s="1"/>
      <c r="P27" s="1"/>
      <c r="Q27" s="1"/>
      <c r="R27" s="1"/>
      <c r="S27" s="1"/>
      <c r="T27" s="1"/>
    </row>
    <row r="28">
      <c r="B28" s="1"/>
      <c r="C28" s="2"/>
      <c r="D28" s="2"/>
      <c r="E28" s="2"/>
      <c r="F28" s="1"/>
      <c r="G28" s="1"/>
      <c r="H28" s="3" t="s">
        <v>51</v>
      </c>
      <c r="I28" s="10">
        <f>7000*60*24</f>
        <v>10080000</v>
      </c>
      <c r="J28" s="1"/>
      <c r="K28" s="1"/>
      <c r="N28" s="1"/>
      <c r="O28" s="1"/>
      <c r="P28" s="1"/>
      <c r="Q28" s="1"/>
      <c r="R28" s="1"/>
      <c r="S28" s="1"/>
      <c r="T28" s="1"/>
    </row>
    <row r="29">
      <c r="B29" s="1"/>
      <c r="C29" s="2"/>
      <c r="D29" s="2"/>
      <c r="E29" s="2"/>
      <c r="F29" s="1"/>
      <c r="G29" s="1"/>
      <c r="H29" s="3" t="s">
        <v>52</v>
      </c>
      <c r="I29" s="10">
        <f>C19*2.5*2</f>
        <v>5000000</v>
      </c>
      <c r="J29" s="1"/>
      <c r="K29" s="1"/>
      <c r="N29" s="1"/>
      <c r="O29" s="1"/>
      <c r="P29" s="1"/>
      <c r="Q29" s="1"/>
      <c r="R29" s="1"/>
      <c r="S29" s="1"/>
      <c r="T29" s="1"/>
    </row>
    <row r="30">
      <c r="B30" s="1"/>
      <c r="C30" s="2"/>
      <c r="D30" s="2"/>
      <c r="E30" s="2"/>
      <c r="F30" s="1"/>
      <c r="G30" s="1"/>
      <c r="H30" s="3" t="s">
        <v>53</v>
      </c>
      <c r="I30" s="10">
        <f>C21*2.5*2</f>
        <v>19057500</v>
      </c>
      <c r="J30" s="1"/>
      <c r="K30" s="1"/>
      <c r="N30" s="1"/>
      <c r="O30" s="1"/>
      <c r="P30" s="1"/>
      <c r="Q30" s="1"/>
      <c r="R30" s="1"/>
      <c r="S30" s="1"/>
      <c r="T30" s="1"/>
    </row>
    <row r="31">
      <c r="B31" s="1"/>
      <c r="C31" s="2"/>
      <c r="D31" s="2"/>
      <c r="E31" s="2"/>
      <c r="F31" s="2"/>
      <c r="G31" s="2"/>
      <c r="H31" s="3" t="s">
        <v>54</v>
      </c>
      <c r="I31" s="3">
        <f>55000*16</f>
        <v>880000</v>
      </c>
      <c r="J31" s="2"/>
      <c r="K31" s="2"/>
      <c r="N31" s="1"/>
      <c r="O31" s="1"/>
      <c r="R31" s="1"/>
      <c r="S31" s="1"/>
      <c r="T31" s="1"/>
    </row>
    <row r="32">
      <c r="B32" s="1"/>
      <c r="C32" s="2"/>
      <c r="D32" s="2"/>
      <c r="E32" s="2"/>
      <c r="F32" s="2"/>
      <c r="G32" s="2"/>
      <c r="H32" s="3" t="s">
        <v>55</v>
      </c>
      <c r="I32" s="10">
        <f>88000*8</f>
        <v>704000</v>
      </c>
      <c r="J32" s="2"/>
      <c r="K32" s="2"/>
      <c r="N32" s="1"/>
      <c r="O32" s="1"/>
      <c r="R32" s="1"/>
      <c r="S32" s="1"/>
      <c r="T32" s="1"/>
    </row>
    <row r="33">
      <c r="B33" s="1"/>
      <c r="C33" s="2"/>
      <c r="D33" s="2"/>
      <c r="E33" s="2"/>
      <c r="F33" s="2"/>
      <c r="G33" s="2"/>
      <c r="H33" s="2"/>
      <c r="I33" s="9"/>
      <c r="J33" s="2"/>
      <c r="K33" s="2"/>
      <c r="N33" s="1"/>
      <c r="O33" s="1"/>
      <c r="R33" s="1"/>
      <c r="S33" s="1"/>
      <c r="T33" s="1"/>
    </row>
    <row r="34">
      <c r="B34" s="1"/>
      <c r="C34" s="2"/>
      <c r="D34" s="2"/>
      <c r="E34" s="2"/>
      <c r="F34" s="2"/>
      <c r="G34" s="2"/>
      <c r="H34" s="2"/>
      <c r="I34" s="2"/>
      <c r="J34" s="2"/>
      <c r="K34" s="2"/>
      <c r="N34" s="1"/>
      <c r="O34" s="1"/>
      <c r="R34" s="1"/>
      <c r="S34" s="1"/>
      <c r="T34" s="1"/>
    </row>
    <row r="35">
      <c r="B35" s="1"/>
      <c r="C35" s="15"/>
      <c r="D35" s="1"/>
      <c r="E35" s="1"/>
      <c r="F35" s="1"/>
      <c r="G35" s="1"/>
      <c r="H35" s="1"/>
      <c r="I35" s="2"/>
      <c r="J35" s="2"/>
      <c r="K35" s="2"/>
      <c r="N35" s="1"/>
      <c r="O35" s="1"/>
      <c r="R35" s="1"/>
      <c r="S35" s="1"/>
      <c r="T35" s="1"/>
    </row>
    <row r="36">
      <c r="B36" s="1"/>
      <c r="C36" s="15"/>
      <c r="D36" s="15"/>
      <c r="E36" s="15"/>
      <c r="F36" s="1"/>
      <c r="G36" s="1"/>
      <c r="H36" s="1"/>
      <c r="I36" s="2"/>
      <c r="J36" s="2"/>
      <c r="K36" s="2"/>
      <c r="L36" s="1"/>
      <c r="M36" s="1"/>
      <c r="N36" s="1"/>
      <c r="O36" s="1"/>
      <c r="P36" s="2"/>
      <c r="Q36" s="2"/>
      <c r="R36" s="1"/>
      <c r="S36" s="1"/>
      <c r="T36" s="1"/>
    </row>
    <row r="37">
      <c r="B37" s="4" t="s">
        <v>56</v>
      </c>
      <c r="C37" s="4" t="s">
        <v>57</v>
      </c>
      <c r="D37" s="4" t="s">
        <v>58</v>
      </c>
      <c r="E37" s="4" t="s">
        <v>59</v>
      </c>
      <c r="F37" s="4" t="s">
        <v>60</v>
      </c>
      <c r="G37" s="4" t="s">
        <v>61</v>
      </c>
      <c r="H37" s="4" t="s">
        <v>62</v>
      </c>
      <c r="I37" s="4" t="s">
        <v>63</v>
      </c>
      <c r="J37" s="2"/>
      <c r="K37" s="16" t="s">
        <v>64</v>
      </c>
      <c r="L37" s="17"/>
      <c r="M37" s="17"/>
      <c r="N37" s="17"/>
      <c r="O37" s="18"/>
      <c r="P37" s="2"/>
      <c r="Q37" s="2"/>
      <c r="R37" s="1"/>
      <c r="S37" s="1"/>
      <c r="T37" s="1"/>
    </row>
    <row r="38">
      <c r="B38" s="7"/>
      <c r="C38" s="4">
        <v>1.18</v>
      </c>
      <c r="D38" s="4">
        <v>1.19</v>
      </c>
      <c r="E38" s="4">
        <v>1.2</v>
      </c>
      <c r="F38" s="4">
        <v>1.21</v>
      </c>
      <c r="G38" s="4">
        <v>1.22</v>
      </c>
      <c r="H38" s="4">
        <v>1.23</v>
      </c>
      <c r="I38" s="4">
        <v>1.24</v>
      </c>
      <c r="J38" s="1"/>
      <c r="K38" s="19"/>
      <c r="O38" s="20"/>
      <c r="P38" s="2"/>
      <c r="Q38" s="2"/>
      <c r="R38" s="1"/>
      <c r="S38" s="1"/>
      <c r="T38" s="1"/>
    </row>
    <row r="39">
      <c r="B39" s="4" t="s">
        <v>65</v>
      </c>
      <c r="C39" s="7">
        <f t="shared" ref="C39:I39" si="8">$C$4</f>
        <v>220000</v>
      </c>
      <c r="D39" s="7">
        <f t="shared" si="8"/>
        <v>220000</v>
      </c>
      <c r="E39" s="7">
        <f t="shared" si="8"/>
        <v>220000</v>
      </c>
      <c r="F39" s="7">
        <f t="shared" si="8"/>
        <v>220000</v>
      </c>
      <c r="G39" s="7">
        <f t="shared" si="8"/>
        <v>220000</v>
      </c>
      <c r="H39" s="7">
        <f t="shared" si="8"/>
        <v>220000</v>
      </c>
      <c r="I39" s="7">
        <f t="shared" si="8"/>
        <v>220000</v>
      </c>
      <c r="J39" s="1"/>
      <c r="K39" s="21"/>
      <c r="L39" s="22"/>
      <c r="M39" s="22"/>
      <c r="N39" s="22"/>
      <c r="O39" s="23"/>
      <c r="P39" s="2"/>
      <c r="Q39" s="2"/>
      <c r="R39" s="1"/>
      <c r="S39" s="1"/>
      <c r="T39" s="1"/>
    </row>
    <row r="40">
      <c r="B40" s="4" t="s">
        <v>66</v>
      </c>
      <c r="C40" s="10">
        <f t="shared" ref="C40:I40" si="9">$D$7</f>
        <v>3000000</v>
      </c>
      <c r="D40" s="10">
        <f t="shared" si="9"/>
        <v>3000000</v>
      </c>
      <c r="E40" s="10">
        <f t="shared" si="9"/>
        <v>3000000</v>
      </c>
      <c r="F40" s="10">
        <f t="shared" si="9"/>
        <v>3000000</v>
      </c>
      <c r="G40" s="10">
        <f t="shared" si="9"/>
        <v>3000000</v>
      </c>
      <c r="H40" s="10">
        <f t="shared" si="9"/>
        <v>3000000</v>
      </c>
      <c r="I40" s="10">
        <f t="shared" si="9"/>
        <v>3000000</v>
      </c>
      <c r="J40" s="1"/>
      <c r="K40" s="1"/>
      <c r="L40" s="1"/>
      <c r="M40" s="1"/>
      <c r="N40" s="1"/>
      <c r="O40" s="1"/>
      <c r="R40" s="1"/>
      <c r="S40" s="1"/>
      <c r="T40" s="1"/>
    </row>
    <row r="41">
      <c r="B41" s="4" t="s">
        <v>67</v>
      </c>
      <c r="C41" s="10">
        <f t="shared" ref="C41:I41" si="10">$D$5</f>
        <v>1870000</v>
      </c>
      <c r="D41" s="10">
        <f t="shared" si="10"/>
        <v>1870000</v>
      </c>
      <c r="E41" s="10">
        <f t="shared" si="10"/>
        <v>1870000</v>
      </c>
      <c r="F41" s="10">
        <f t="shared" si="10"/>
        <v>1870000</v>
      </c>
      <c r="G41" s="10">
        <f t="shared" si="10"/>
        <v>1870000</v>
      </c>
      <c r="H41" s="10">
        <f t="shared" si="10"/>
        <v>1870000</v>
      </c>
      <c r="I41" s="10">
        <f t="shared" si="10"/>
        <v>1870000</v>
      </c>
      <c r="J41" s="1"/>
      <c r="K41" s="1"/>
      <c r="L41" s="1"/>
      <c r="M41" s="1"/>
      <c r="N41" s="1"/>
      <c r="O41" s="1"/>
      <c r="R41" s="1"/>
      <c r="S41" s="1"/>
      <c r="T41" s="1"/>
    </row>
    <row r="42">
      <c r="B42" s="4" t="s">
        <v>68</v>
      </c>
      <c r="C42" s="7"/>
      <c r="D42" s="10">
        <f t="shared" ref="D42:I42" si="11">$I$28</f>
        <v>10080000</v>
      </c>
      <c r="E42" s="10">
        <f t="shared" si="11"/>
        <v>10080000</v>
      </c>
      <c r="F42" s="10">
        <f t="shared" si="11"/>
        <v>10080000</v>
      </c>
      <c r="G42" s="10">
        <f t="shared" si="11"/>
        <v>10080000</v>
      </c>
      <c r="H42" s="10">
        <f t="shared" si="11"/>
        <v>10080000</v>
      </c>
      <c r="I42" s="10">
        <f t="shared" si="11"/>
        <v>10080000</v>
      </c>
      <c r="J42" s="1"/>
      <c r="K42" s="1"/>
      <c r="L42" s="1"/>
      <c r="M42" s="1"/>
      <c r="N42" s="1"/>
      <c r="O42" s="1"/>
      <c r="R42" s="1"/>
      <c r="S42" s="1"/>
      <c r="T42" s="1"/>
    </row>
    <row r="43">
      <c r="B43" s="4" t="s">
        <v>69</v>
      </c>
      <c r="C43" s="10">
        <f>SUM($I$31:$I$32)</f>
        <v>1584000</v>
      </c>
      <c r="D43" s="7"/>
      <c r="E43" s="7"/>
      <c r="F43" s="7"/>
      <c r="G43" s="7"/>
      <c r="H43" s="7"/>
      <c r="I43" s="7"/>
      <c r="J43" s="1"/>
      <c r="K43" s="1"/>
      <c r="L43" s="1"/>
      <c r="M43" s="1"/>
      <c r="N43" s="1"/>
      <c r="O43" s="1"/>
      <c r="R43" s="1"/>
      <c r="S43" s="1"/>
      <c r="T43" s="1"/>
    </row>
    <row r="44">
      <c r="B44" s="4" t="s">
        <v>70</v>
      </c>
      <c r="C44" s="7"/>
      <c r="D44" s="7"/>
      <c r="E44" s="7"/>
      <c r="F44" s="7">
        <f>$C$19*2.5</f>
        <v>2500000</v>
      </c>
      <c r="G44" s="7"/>
      <c r="H44" s="7">
        <f>$C$19*2.5</f>
        <v>2500000</v>
      </c>
      <c r="I44" s="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>
      <c r="B45" s="4" t="s">
        <v>71</v>
      </c>
      <c r="C45" s="7"/>
      <c r="D45" s="7"/>
      <c r="E45" s="7"/>
      <c r="F45" s="7">
        <f>$C$21*2.5</f>
        <v>9528750</v>
      </c>
      <c r="G45" s="7"/>
      <c r="H45" s="7">
        <f>$C$21*2.5</f>
        <v>9528750</v>
      </c>
      <c r="I45" s="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>
      <c r="B46" s="4" t="s">
        <v>72</v>
      </c>
      <c r="C46" s="10">
        <f>SUM(D12,D14:D18,J16,J21)</f>
        <v>52155000</v>
      </c>
      <c r="D46" s="7"/>
      <c r="E46" s="7"/>
      <c r="F46" s="7"/>
      <c r="G46" s="7"/>
      <c r="H46" s="7"/>
      <c r="I46" s="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>
      <c r="B47" s="4" t="s">
        <v>73</v>
      </c>
      <c r="C47" s="7"/>
      <c r="D47" s="7"/>
      <c r="E47" s="7"/>
      <c r="F47" s="10">
        <f>$I$27</f>
        <v>264000</v>
      </c>
      <c r="G47" s="7"/>
      <c r="H47" s="7"/>
      <c r="I47" s="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>
      <c r="B48" s="4" t="s">
        <v>74</v>
      </c>
      <c r="C48" s="3">
        <v>2.9644E7</v>
      </c>
      <c r="D48" s="7"/>
      <c r="E48" s="7"/>
      <c r="F48" s="7"/>
      <c r="G48" s="7"/>
      <c r="H48" s="7"/>
      <c r="I48" s="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>
      <c r="B49" s="4" t="s">
        <v>35</v>
      </c>
      <c r="C49" s="7">
        <f t="shared" ref="C49:I49" si="12">SUM(C39:C48)</f>
        <v>88473000</v>
      </c>
      <c r="D49" s="7">
        <f t="shared" si="12"/>
        <v>15170000</v>
      </c>
      <c r="E49" s="7">
        <f t="shared" si="12"/>
        <v>15170000</v>
      </c>
      <c r="F49" s="7">
        <f t="shared" si="12"/>
        <v>27462750</v>
      </c>
      <c r="G49" s="7">
        <f t="shared" si="12"/>
        <v>15170000</v>
      </c>
      <c r="H49" s="7">
        <f t="shared" si="12"/>
        <v>27198750</v>
      </c>
      <c r="I49" s="7">
        <f t="shared" si="12"/>
        <v>15170000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>
      <c r="B50" s="4" t="s">
        <v>75</v>
      </c>
      <c r="C50" s="10">
        <f>IF((I4-C49)&lt;0,(I4-C49+J4+K4),0)</f>
        <v>43071058</v>
      </c>
      <c r="D50" s="10">
        <f>IF((C50-D49)&lt;0,(C50-D49+$K$4),(C50-D49))</f>
        <v>27901058</v>
      </c>
      <c r="E50" s="10">
        <f t="shared" ref="E50:F50" si="13">IF((D50-E49)&lt;0,(D50-E49+$L$4),(D50-E49))</f>
        <v>12731058</v>
      </c>
      <c r="F50" s="10">
        <f t="shared" si="13"/>
        <v>30847127</v>
      </c>
      <c r="G50" s="10">
        <f t="shared" ref="G50:H50" si="14">IF((F50-G49)&lt;0,(F50-G49+$M$4),(F50-G49))</f>
        <v>15677127</v>
      </c>
      <c r="H50" s="10">
        <f t="shared" si="14"/>
        <v>35424561</v>
      </c>
      <c r="I50" s="10">
        <f>IF((H50-I49)&lt;0,(H50-I49+$N$4),(H50-I49))</f>
        <v>20254561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>
      <c r="B51" s="4" t="s">
        <v>0</v>
      </c>
      <c r="C51" s="4" t="s">
        <v>76</v>
      </c>
      <c r="D51" s="4" t="s">
        <v>76</v>
      </c>
      <c r="E51" s="4" t="s">
        <v>76</v>
      </c>
      <c r="F51" s="4" t="s">
        <v>77</v>
      </c>
      <c r="G51" s="4" t="s">
        <v>77</v>
      </c>
      <c r="H51" s="4" t="s">
        <v>78</v>
      </c>
      <c r="I51" s="4" t="s">
        <v>78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>
      <c r="B53" s="4" t="s">
        <v>79</v>
      </c>
      <c r="C53" s="4" t="s">
        <v>57</v>
      </c>
      <c r="D53" s="4" t="s">
        <v>58</v>
      </c>
      <c r="E53" s="4" t="s">
        <v>59</v>
      </c>
      <c r="F53" s="4" t="s">
        <v>60</v>
      </c>
      <c r="G53" s="4" t="s">
        <v>61</v>
      </c>
      <c r="H53" s="4" t="s">
        <v>62</v>
      </c>
      <c r="I53" s="4" t="s">
        <v>63</v>
      </c>
      <c r="J53" s="1"/>
      <c r="K53" s="24" t="s">
        <v>80</v>
      </c>
      <c r="L53" s="17"/>
      <c r="M53" s="17"/>
      <c r="N53" s="17"/>
      <c r="O53" s="18"/>
      <c r="P53" s="1"/>
      <c r="Q53" s="1"/>
      <c r="R53" s="1"/>
      <c r="S53" s="1"/>
      <c r="T53" s="1"/>
    </row>
    <row r="54">
      <c r="B54" s="7"/>
      <c r="C54" s="4">
        <v>1.25</v>
      </c>
      <c r="D54" s="4">
        <v>1.26</v>
      </c>
      <c r="E54" s="4">
        <v>1.27</v>
      </c>
      <c r="F54" s="4">
        <v>1.28</v>
      </c>
      <c r="G54" s="4">
        <v>1.29</v>
      </c>
      <c r="H54" s="4">
        <v>1.3</v>
      </c>
      <c r="I54" s="4">
        <v>1.31</v>
      </c>
      <c r="J54" s="1"/>
      <c r="K54" s="19"/>
      <c r="O54" s="20"/>
      <c r="P54" s="1"/>
      <c r="Q54" s="1"/>
      <c r="R54" s="1"/>
      <c r="S54" s="1"/>
      <c r="T54" s="1"/>
    </row>
    <row r="55">
      <c r="B55" s="4" t="s">
        <v>65</v>
      </c>
      <c r="C55" s="7">
        <f t="shared" ref="C55:I55" si="15">$C$4</f>
        <v>220000</v>
      </c>
      <c r="D55" s="7">
        <f t="shared" si="15"/>
        <v>220000</v>
      </c>
      <c r="E55" s="7">
        <f t="shared" si="15"/>
        <v>220000</v>
      </c>
      <c r="F55" s="7">
        <f t="shared" si="15"/>
        <v>220000</v>
      </c>
      <c r="G55" s="7">
        <f t="shared" si="15"/>
        <v>220000</v>
      </c>
      <c r="H55" s="7">
        <f t="shared" si="15"/>
        <v>220000</v>
      </c>
      <c r="I55" s="7">
        <f t="shared" si="15"/>
        <v>220000</v>
      </c>
      <c r="J55" s="1"/>
      <c r="K55" s="21"/>
      <c r="L55" s="22"/>
      <c r="M55" s="22"/>
      <c r="N55" s="22"/>
      <c r="O55" s="23"/>
      <c r="P55" s="1"/>
      <c r="Q55" s="1"/>
      <c r="R55" s="1"/>
      <c r="S55" s="1"/>
      <c r="T55" s="1"/>
    </row>
    <row r="56">
      <c r="B56" s="4" t="s">
        <v>81</v>
      </c>
      <c r="C56" s="10">
        <f t="shared" ref="C56:I56" si="16">$D$8</f>
        <v>3050000</v>
      </c>
      <c r="D56" s="10">
        <f t="shared" si="16"/>
        <v>3050000</v>
      </c>
      <c r="E56" s="10">
        <f t="shared" si="16"/>
        <v>3050000</v>
      </c>
      <c r="F56" s="10">
        <f t="shared" si="16"/>
        <v>3050000</v>
      </c>
      <c r="G56" s="10">
        <f t="shared" si="16"/>
        <v>3050000</v>
      </c>
      <c r="H56" s="10">
        <f t="shared" si="16"/>
        <v>3050000</v>
      </c>
      <c r="I56" s="10">
        <f t="shared" si="16"/>
        <v>3050000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>
      <c r="B57" s="4" t="s">
        <v>82</v>
      </c>
      <c r="C57" s="10">
        <f t="shared" ref="C57:I57" si="17">$D$6</f>
        <v>1963500</v>
      </c>
      <c r="D57" s="10">
        <f t="shared" si="17"/>
        <v>1963500</v>
      </c>
      <c r="E57" s="10">
        <f t="shared" si="17"/>
        <v>1963500</v>
      </c>
      <c r="F57" s="10">
        <f t="shared" si="17"/>
        <v>1963500</v>
      </c>
      <c r="G57" s="10">
        <f t="shared" si="17"/>
        <v>1963500</v>
      </c>
      <c r="H57" s="10">
        <f t="shared" si="17"/>
        <v>1963500</v>
      </c>
      <c r="I57" s="10">
        <f t="shared" si="17"/>
        <v>1963500</v>
      </c>
      <c r="J57" s="1"/>
      <c r="K57" s="24" t="s">
        <v>83</v>
      </c>
      <c r="L57" s="17"/>
      <c r="M57" s="17"/>
      <c r="N57" s="17"/>
      <c r="O57" s="18"/>
      <c r="P57" s="1"/>
      <c r="Q57" s="1"/>
      <c r="R57" s="1"/>
      <c r="S57" s="1"/>
      <c r="T57" s="1"/>
    </row>
    <row r="58">
      <c r="B58" s="4" t="s">
        <v>68</v>
      </c>
      <c r="C58" s="10">
        <f t="shared" ref="C58:F58" si="18">$I$28</f>
        <v>10080000</v>
      </c>
      <c r="D58" s="10">
        <f t="shared" si="18"/>
        <v>10080000</v>
      </c>
      <c r="E58" s="10">
        <f t="shared" si="18"/>
        <v>10080000</v>
      </c>
      <c r="F58" s="10">
        <f t="shared" si="18"/>
        <v>10080000</v>
      </c>
      <c r="G58" s="7"/>
      <c r="H58" s="7"/>
      <c r="I58" s="7"/>
      <c r="J58" s="1"/>
      <c r="K58" s="19"/>
      <c r="O58" s="20"/>
      <c r="P58" s="1"/>
      <c r="Q58" s="1"/>
      <c r="R58" s="1"/>
      <c r="S58" s="1"/>
      <c r="T58" s="1"/>
    </row>
    <row r="59">
      <c r="B59" s="4" t="s">
        <v>69</v>
      </c>
      <c r="C59" s="10">
        <f>SUM($I$31:$I$32)</f>
        <v>1584000</v>
      </c>
      <c r="D59" s="7"/>
      <c r="E59" s="7"/>
      <c r="F59" s="7"/>
      <c r="G59" s="7"/>
      <c r="H59" s="7"/>
      <c r="I59" s="7"/>
      <c r="J59" s="1"/>
      <c r="K59" s="21"/>
      <c r="L59" s="22"/>
      <c r="M59" s="22"/>
      <c r="N59" s="22"/>
      <c r="O59" s="23"/>
      <c r="P59" s="1"/>
      <c r="Q59" s="1"/>
      <c r="R59" s="1"/>
      <c r="S59" s="1"/>
      <c r="T59" s="1"/>
    </row>
    <row r="60">
      <c r="B60" s="4" t="s">
        <v>70</v>
      </c>
      <c r="C60" s="7"/>
      <c r="D60" s="7"/>
      <c r="E60" s="7"/>
      <c r="F60" s="7">
        <f>$C$19*2.5</f>
        <v>2500000</v>
      </c>
      <c r="G60" s="7"/>
      <c r="H60" s="7">
        <f>$C$19*2.5</f>
        <v>2500000</v>
      </c>
      <c r="I60" s="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>
      <c r="B61" s="4" t="s">
        <v>84</v>
      </c>
      <c r="C61" s="7"/>
      <c r="D61" s="7"/>
      <c r="E61" s="7"/>
      <c r="F61" s="7">
        <f>$C$22*2.5</f>
        <v>11070000</v>
      </c>
      <c r="G61" s="7"/>
      <c r="H61" s="7">
        <f>$C$22*2.5</f>
        <v>11070000</v>
      </c>
      <c r="I61" s="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>
      <c r="B62" s="4" t="s">
        <v>72</v>
      </c>
      <c r="C62" s="10">
        <f>SUM(D13,D15,D16,D17,D18)</f>
        <v>30800000</v>
      </c>
      <c r="D62" s="7"/>
      <c r="E62" s="7"/>
      <c r="F62" s="7"/>
      <c r="G62" s="7"/>
      <c r="H62" s="7"/>
      <c r="I62" s="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>
      <c r="B63" s="4" t="s">
        <v>73</v>
      </c>
      <c r="C63" s="7"/>
      <c r="D63" s="7"/>
      <c r="E63" s="7"/>
      <c r="F63" s="10">
        <f>F47</f>
        <v>264000</v>
      </c>
      <c r="G63" s="7"/>
      <c r="H63" s="7"/>
      <c r="I63" s="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>
      <c r="B64" s="4" t="s">
        <v>35</v>
      </c>
      <c r="C64" s="7">
        <f t="shared" ref="C64:I64" si="19">SUM(C55:C63)</f>
        <v>47697500</v>
      </c>
      <c r="D64" s="7">
        <f t="shared" si="19"/>
        <v>15313500</v>
      </c>
      <c r="E64" s="7">
        <f t="shared" si="19"/>
        <v>15313500</v>
      </c>
      <c r="F64" s="7">
        <f t="shared" si="19"/>
        <v>29147500</v>
      </c>
      <c r="G64" s="7">
        <f t="shared" si="19"/>
        <v>5233500</v>
      </c>
      <c r="H64" s="7">
        <f t="shared" si="19"/>
        <v>18803500</v>
      </c>
      <c r="I64" s="7">
        <f t="shared" si="19"/>
        <v>5233500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>
      <c r="B65" s="4" t="s">
        <v>75</v>
      </c>
      <c r="C65" s="10">
        <f>IF((I50-C64)&lt;0,(I50-C64+N4),(I50-C64))</f>
        <v>42976337</v>
      </c>
      <c r="D65" s="10">
        <f t="shared" ref="D65:I65" si="20">IF((C65-D64)&lt;0,(C65-D64+$O$4),(C65-D64))</f>
        <v>27662837</v>
      </c>
      <c r="E65" s="10">
        <f t="shared" si="20"/>
        <v>12349337</v>
      </c>
      <c r="F65" s="10">
        <f t="shared" si="20"/>
        <v>54897551</v>
      </c>
      <c r="G65" s="10">
        <f t="shared" si="20"/>
        <v>49664051</v>
      </c>
      <c r="H65" s="10">
        <f t="shared" si="20"/>
        <v>30860551</v>
      </c>
      <c r="I65" s="10">
        <f t="shared" si="20"/>
        <v>25627051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>
      <c r="B66" s="4" t="s">
        <v>0</v>
      </c>
      <c r="C66" s="4" t="s">
        <v>85</v>
      </c>
      <c r="D66" s="4" t="s">
        <v>85</v>
      </c>
      <c r="E66" s="4" t="s">
        <v>85</v>
      </c>
      <c r="F66" s="4" t="s">
        <v>86</v>
      </c>
      <c r="G66" s="4" t="s">
        <v>86</v>
      </c>
      <c r="H66" s="4" t="s">
        <v>86</v>
      </c>
      <c r="I66" s="4" t="s">
        <v>86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>
      <c r="B68" s="4" t="s">
        <v>87</v>
      </c>
      <c r="C68" s="4" t="s">
        <v>57</v>
      </c>
      <c r="D68" s="4" t="s">
        <v>58</v>
      </c>
      <c r="E68" s="4" t="s">
        <v>59</v>
      </c>
      <c r="F68" s="4" t="s">
        <v>60</v>
      </c>
      <c r="G68" s="4" t="s">
        <v>61</v>
      </c>
      <c r="H68" s="4" t="s">
        <v>62</v>
      </c>
      <c r="I68" s="4" t="s">
        <v>63</v>
      </c>
      <c r="J68" s="1"/>
      <c r="K68" s="24" t="s">
        <v>88</v>
      </c>
      <c r="L68" s="17"/>
      <c r="M68" s="17"/>
      <c r="N68" s="17"/>
      <c r="O68" s="18"/>
      <c r="P68" s="1"/>
      <c r="Q68" s="1"/>
      <c r="R68" s="1"/>
      <c r="S68" s="1"/>
      <c r="T68" s="1"/>
    </row>
    <row r="69">
      <c r="B69" s="7"/>
      <c r="C69" s="4">
        <v>2.01</v>
      </c>
      <c r="D69" s="4">
        <v>2.02</v>
      </c>
      <c r="E69" s="4">
        <v>2.03</v>
      </c>
      <c r="F69" s="4">
        <v>2.04</v>
      </c>
      <c r="G69" s="4">
        <v>2.05</v>
      </c>
      <c r="H69" s="4">
        <v>2.06</v>
      </c>
      <c r="I69" s="4">
        <v>2.07</v>
      </c>
      <c r="J69" s="1"/>
      <c r="K69" s="19"/>
      <c r="O69" s="20"/>
      <c r="P69" s="1"/>
      <c r="Q69" s="1"/>
      <c r="R69" s="1"/>
      <c r="S69" s="1"/>
      <c r="T69" s="1"/>
    </row>
    <row r="70">
      <c r="B70" s="4" t="s">
        <v>65</v>
      </c>
      <c r="C70" s="7">
        <f t="shared" ref="C70:I70" si="21">$C$4</f>
        <v>220000</v>
      </c>
      <c r="D70" s="7">
        <f t="shared" si="21"/>
        <v>220000</v>
      </c>
      <c r="E70" s="7">
        <f t="shared" si="21"/>
        <v>220000</v>
      </c>
      <c r="F70" s="7">
        <f t="shared" si="21"/>
        <v>220000</v>
      </c>
      <c r="G70" s="7">
        <f t="shared" si="21"/>
        <v>220000</v>
      </c>
      <c r="H70" s="7">
        <f t="shared" si="21"/>
        <v>220000</v>
      </c>
      <c r="I70" s="7">
        <f t="shared" si="21"/>
        <v>220000</v>
      </c>
      <c r="J70" s="1"/>
      <c r="K70" s="19"/>
      <c r="O70" s="20"/>
      <c r="P70" s="1"/>
      <c r="Q70" s="1"/>
      <c r="R70" s="1"/>
      <c r="S70" s="1"/>
      <c r="T70" s="1"/>
    </row>
    <row r="71">
      <c r="B71" s="4" t="s">
        <v>81</v>
      </c>
      <c r="C71" s="10">
        <f t="shared" ref="C71:F71" si="22">$E$8</f>
        <v>2440000</v>
      </c>
      <c r="D71" s="10">
        <f t="shared" si="22"/>
        <v>2440000</v>
      </c>
      <c r="E71" s="10">
        <f t="shared" si="22"/>
        <v>2440000</v>
      </c>
      <c r="F71" s="10">
        <f t="shared" si="22"/>
        <v>2440000</v>
      </c>
      <c r="G71" s="10">
        <f t="shared" ref="G71:I71" si="23">$F$8</f>
        <v>1830000</v>
      </c>
      <c r="H71" s="10">
        <f t="shared" si="23"/>
        <v>1830000</v>
      </c>
      <c r="I71" s="10">
        <f t="shared" si="23"/>
        <v>1830000</v>
      </c>
      <c r="J71" s="1"/>
      <c r="K71" s="21"/>
      <c r="L71" s="22"/>
      <c r="M71" s="22"/>
      <c r="N71" s="22"/>
      <c r="O71" s="23"/>
      <c r="P71" s="1"/>
      <c r="Q71" s="1"/>
      <c r="R71" s="1"/>
      <c r="S71" s="1"/>
      <c r="T71" s="1"/>
    </row>
    <row r="72">
      <c r="B72" s="4" t="s">
        <v>82</v>
      </c>
      <c r="C72" s="10">
        <f t="shared" ref="C72:F72" si="24">$E$6</f>
        <v>1570800</v>
      </c>
      <c r="D72" s="10">
        <f t="shared" si="24"/>
        <v>1570800</v>
      </c>
      <c r="E72" s="10">
        <f t="shared" si="24"/>
        <v>1570800</v>
      </c>
      <c r="F72" s="10">
        <f t="shared" si="24"/>
        <v>1570800</v>
      </c>
      <c r="G72" s="10">
        <f t="shared" ref="G72:I72" si="25">$F$6</f>
        <v>1178100</v>
      </c>
      <c r="H72" s="10">
        <f t="shared" si="25"/>
        <v>1178100</v>
      </c>
      <c r="I72" s="10">
        <f t="shared" si="25"/>
        <v>1178100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>
      <c r="B73" s="4" t="s">
        <v>68</v>
      </c>
      <c r="C73" s="7">
        <f>$E$58*4</f>
        <v>40320000</v>
      </c>
      <c r="D73" s="7"/>
      <c r="E73" s="7"/>
      <c r="F73" s="7"/>
      <c r="G73" s="7">
        <f>$F$58*4</f>
        <v>40320000</v>
      </c>
      <c r="H73" s="10">
        <f t="shared" ref="H73:I73" si="26">$I$28</f>
        <v>10080000</v>
      </c>
      <c r="I73" s="10">
        <f t="shared" si="26"/>
        <v>10080000</v>
      </c>
      <c r="J73" s="1"/>
      <c r="K73" s="24" t="s">
        <v>89</v>
      </c>
      <c r="L73" s="17"/>
      <c r="M73" s="17"/>
      <c r="N73" s="17"/>
      <c r="O73" s="18"/>
      <c r="P73" s="1"/>
      <c r="Q73" s="1"/>
      <c r="R73" s="1"/>
      <c r="S73" s="1"/>
      <c r="T73" s="1"/>
    </row>
    <row r="74">
      <c r="B74" s="4" t="s">
        <v>69</v>
      </c>
      <c r="C74" s="10">
        <f>$C$59</f>
        <v>1584000</v>
      </c>
      <c r="D74" s="7"/>
      <c r="E74" s="1"/>
      <c r="F74" s="7"/>
      <c r="G74" s="7"/>
      <c r="H74" s="7"/>
      <c r="I74" s="7"/>
      <c r="J74" s="1"/>
      <c r="K74" s="19"/>
      <c r="O74" s="20"/>
      <c r="P74" s="1"/>
      <c r="Q74" s="1"/>
      <c r="R74" s="1"/>
      <c r="S74" s="1"/>
      <c r="T74" s="1"/>
    </row>
    <row r="75">
      <c r="B75" s="4" t="s">
        <v>70</v>
      </c>
      <c r="C75" s="7"/>
      <c r="D75" s="7"/>
      <c r="E75" s="7"/>
      <c r="F75" s="7">
        <f>$C$19*2</f>
        <v>2000000</v>
      </c>
      <c r="G75" s="7"/>
      <c r="H75" s="10">
        <f>F19</f>
        <v>1500000</v>
      </c>
      <c r="I75" s="7"/>
      <c r="J75" s="1"/>
      <c r="K75" s="21"/>
      <c r="L75" s="22"/>
      <c r="M75" s="22"/>
      <c r="N75" s="22"/>
      <c r="O75" s="23"/>
      <c r="P75" s="1"/>
      <c r="Q75" s="1"/>
      <c r="R75" s="1"/>
      <c r="S75" s="1"/>
      <c r="T75" s="1"/>
    </row>
    <row r="76">
      <c r="B76" s="4" t="s">
        <v>84</v>
      </c>
      <c r="C76" s="7"/>
      <c r="D76" s="7"/>
      <c r="E76" s="7"/>
      <c r="F76" s="7">
        <f>$C$21*2</f>
        <v>7623000</v>
      </c>
      <c r="G76" s="7"/>
      <c r="H76" s="10">
        <f>F22</f>
        <v>6642000</v>
      </c>
      <c r="I76" s="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>
      <c r="B77" s="4" t="s">
        <v>72</v>
      </c>
      <c r="C77" s="10">
        <f>SUM(D16:D18,1540000*7,E14)</f>
        <v>29590000</v>
      </c>
      <c r="D77" s="7"/>
      <c r="E77" s="7"/>
      <c r="F77" s="7"/>
      <c r="G77" s="7"/>
      <c r="H77" s="7"/>
      <c r="I77" s="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>
      <c r="B78" s="4" t="s">
        <v>73</v>
      </c>
      <c r="C78" s="7"/>
      <c r="D78" s="7"/>
      <c r="E78" s="7"/>
      <c r="F78" s="10">
        <f>$F$47</f>
        <v>264000</v>
      </c>
      <c r="G78" s="7"/>
      <c r="H78" s="7"/>
      <c r="I78" s="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>
      <c r="B79" s="4" t="s">
        <v>35</v>
      </c>
      <c r="C79" s="10">
        <f t="shared" ref="C79:I79" si="27">SUM(C70:C78)</f>
        <v>75724800</v>
      </c>
      <c r="D79" s="10">
        <f t="shared" si="27"/>
        <v>4230800</v>
      </c>
      <c r="E79" s="10">
        <f t="shared" si="27"/>
        <v>4230800</v>
      </c>
      <c r="F79" s="10">
        <f t="shared" si="27"/>
        <v>14117800</v>
      </c>
      <c r="G79" s="10">
        <f t="shared" si="27"/>
        <v>43548100</v>
      </c>
      <c r="H79" s="10">
        <f t="shared" si="27"/>
        <v>21450100</v>
      </c>
      <c r="I79" s="10">
        <f t="shared" si="27"/>
        <v>13308100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>
      <c r="B80" s="4" t="s">
        <v>75</v>
      </c>
      <c r="C80" s="10">
        <f>IF((I65-C79)&lt;0,(I65-C79+$P$4),(I65-C79))</f>
        <v>23533749</v>
      </c>
      <c r="D80" s="10">
        <f t="shared" ref="D80:G80" si="28">IF((C80-D79)&lt;0,(C80-D79+$Q$4),(C80-D79))</f>
        <v>19302949</v>
      </c>
      <c r="E80" s="10">
        <f t="shared" si="28"/>
        <v>15072149</v>
      </c>
      <c r="F80" s="10">
        <f t="shared" si="28"/>
        <v>954349</v>
      </c>
      <c r="G80" s="10">
        <f t="shared" si="28"/>
        <v>33614850</v>
      </c>
      <c r="H80" s="10">
        <f t="shared" ref="H80:I80" si="29">IF((G80-H79)&lt;0,(G80-H79+$R$4),(G80-H79))</f>
        <v>12164750</v>
      </c>
      <c r="I80" s="10">
        <f t="shared" si="29"/>
        <v>77808760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>
      <c r="B81" s="4" t="s">
        <v>0</v>
      </c>
      <c r="C81" s="4" t="s">
        <v>90</v>
      </c>
      <c r="D81" s="4" t="s">
        <v>90</v>
      </c>
      <c r="E81" s="4" t="s">
        <v>90</v>
      </c>
      <c r="F81" s="4" t="s">
        <v>90</v>
      </c>
      <c r="G81" s="4" t="s">
        <v>91</v>
      </c>
      <c r="H81" s="4" t="s">
        <v>91</v>
      </c>
      <c r="I81" s="4" t="s">
        <v>92</v>
      </c>
    </row>
  </sheetData>
  <mergeCells count="5">
    <mergeCell ref="K37:O39"/>
    <mergeCell ref="K53:O55"/>
    <mergeCell ref="K57:O59"/>
    <mergeCell ref="K68:O71"/>
    <mergeCell ref="K73:O75"/>
  </mergeCells>
  <drawing r:id="rId1"/>
</worksheet>
</file>