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LG\Downloads\"/>
    </mc:Choice>
  </mc:AlternateContent>
  <xr:revisionPtr revIDLastSave="0" documentId="13_ncr:1_{9263EF38-B67F-4CC2-A643-28BCAC3055AC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J5" i="1"/>
  <c r="N8" i="1"/>
  <c r="N6" i="1"/>
  <c r="O6" i="1"/>
  <c r="N5" i="1"/>
  <c r="N4" i="1"/>
  <c r="N3" i="1"/>
  <c r="N7" i="1"/>
  <c r="N2" i="1"/>
  <c r="I12" i="1" l="1"/>
  <c r="H12" i="1"/>
  <c r="O17" i="1"/>
  <c r="O16" i="1"/>
  <c r="O20" i="1"/>
  <c r="O19" i="1"/>
  <c r="O18" i="1"/>
  <c r="Q17" i="1"/>
  <c r="O15" i="1"/>
  <c r="O14" i="1"/>
  <c r="O13" i="1"/>
  <c r="O12" i="1"/>
  <c r="O11" i="1"/>
  <c r="E20" i="1"/>
  <c r="E19" i="1"/>
  <c r="E11" i="1"/>
  <c r="E12" i="1"/>
  <c r="E13" i="1"/>
  <c r="E14" i="1"/>
  <c r="E15" i="1"/>
  <c r="E16" i="1"/>
  <c r="E17" i="1"/>
  <c r="E18" i="1"/>
  <c r="F4" i="1"/>
  <c r="F5" i="1" s="1"/>
  <c r="E5" i="1" s="1"/>
  <c r="E6" i="1" s="1"/>
  <c r="H20" i="1" s="1"/>
  <c r="E7" i="1"/>
  <c r="L17" i="1" s="1"/>
  <c r="I19" i="1" l="1"/>
  <c r="L19" i="1"/>
  <c r="Q19" i="1" s="1"/>
  <c r="L20" i="1"/>
  <c r="Q20" i="1" s="1"/>
  <c r="H19" i="1"/>
  <c r="I20" i="1"/>
  <c r="H18" i="1"/>
  <c r="I11" i="1"/>
  <c r="H11" i="1"/>
  <c r="I17" i="1"/>
  <c r="I18" i="1"/>
  <c r="I13" i="1"/>
  <c r="H17" i="1"/>
  <c r="I14" i="1"/>
  <c r="H14" i="1"/>
  <c r="I15" i="1"/>
  <c r="H13" i="1"/>
  <c r="H15" i="1"/>
  <c r="I16" i="1"/>
  <c r="L16" i="1"/>
  <c r="Q16" i="1" s="1"/>
  <c r="L11" i="1"/>
  <c r="Q11" i="1" s="1"/>
  <c r="L13" i="1"/>
  <c r="Q13" i="1" s="1"/>
  <c r="L18" i="1"/>
  <c r="Q18" i="1" s="1"/>
  <c r="L12" i="1"/>
  <c r="Q12" i="1" s="1"/>
  <c r="L14" i="1"/>
  <c r="Q14" i="1" s="1"/>
  <c r="L15" i="1"/>
  <c r="Q15" i="1" s="1"/>
  <c r="Q21" i="1" l="1"/>
  <c r="J4" i="1" s="1"/>
  <c r="E8" i="1"/>
  <c r="M20" i="1" s="1"/>
  <c r="M16" i="1"/>
  <c r="M18" i="1"/>
  <c r="M12" i="1"/>
  <c r="M15" i="1"/>
  <c r="M13" i="1"/>
  <c r="M11" i="1" l="1"/>
  <c r="M17" i="1"/>
  <c r="M14" i="1"/>
  <c r="M21" i="1" l="1"/>
  <c r="J3" i="1" s="1"/>
</calcChain>
</file>

<file path=xl/sharedStrings.xml><?xml version="1.0" encoding="utf-8"?>
<sst xmlns="http://schemas.openxmlformats.org/spreadsheetml/2006/main" count="52" uniqueCount="41">
  <si>
    <t>신속</t>
    <phoneticPr fontId="2" type="noConversion"/>
  </si>
  <si>
    <t>질풍룬</t>
    <phoneticPr fontId="2" type="noConversion"/>
  </si>
  <si>
    <t>트포</t>
    <phoneticPr fontId="2" type="noConversion"/>
  </si>
  <si>
    <t>기본 쿨</t>
    <phoneticPr fontId="2" type="noConversion"/>
  </si>
  <si>
    <t>보석 레벨</t>
    <phoneticPr fontId="2" type="noConversion"/>
  </si>
  <si>
    <t>실제 쿨</t>
    <phoneticPr fontId="2" type="noConversion"/>
  </si>
  <si>
    <t>스킬쿨감</t>
    <phoneticPr fontId="2" type="noConversion"/>
  </si>
  <si>
    <t>시전시간비중</t>
    <phoneticPr fontId="2" type="noConversion"/>
  </si>
  <si>
    <t>정흡레벨</t>
    <phoneticPr fontId="2" type="noConversion"/>
  </si>
  <si>
    <t>소나티네</t>
    <phoneticPr fontId="2" type="noConversion"/>
  </si>
  <si>
    <t>스티그마</t>
    <phoneticPr fontId="2" type="noConversion"/>
  </si>
  <si>
    <t>기본공속</t>
    <phoneticPr fontId="2" type="noConversion"/>
  </si>
  <si>
    <t>천상공속</t>
    <phoneticPr fontId="2" type="noConversion"/>
  </si>
  <si>
    <t>신속0스킬1회</t>
    <phoneticPr fontId="2" type="noConversion"/>
  </si>
  <si>
    <t>천상O</t>
    <phoneticPr fontId="2" type="noConversion"/>
  </si>
  <si>
    <t>스킬 1회</t>
    <phoneticPr fontId="2" type="noConversion"/>
  </si>
  <si>
    <t>천상X</t>
    <phoneticPr fontId="2" type="noConversion"/>
  </si>
  <si>
    <t>천상업타임</t>
    <phoneticPr fontId="2" type="noConversion"/>
  </si>
  <si>
    <t>사용 스킬</t>
    <phoneticPr fontId="2" type="noConversion"/>
  </si>
  <si>
    <t>사용스킬만</t>
    <phoneticPr fontId="2" type="noConversion"/>
  </si>
  <si>
    <t>윈드오브뮤직</t>
    <phoneticPr fontId="2" type="noConversion"/>
  </si>
  <si>
    <t>음파진동</t>
    <phoneticPr fontId="2" type="noConversion"/>
  </si>
  <si>
    <t>율동의하프</t>
    <phoneticPr fontId="2" type="noConversion"/>
  </si>
  <si>
    <t>천상의연주</t>
    <phoneticPr fontId="2" type="noConversion"/>
  </si>
  <si>
    <t>수호의연주</t>
    <phoneticPr fontId="2" type="noConversion"/>
  </si>
  <si>
    <t>폭풍의서곡</t>
    <phoneticPr fontId="2" type="noConversion"/>
  </si>
  <si>
    <t>사운드쇼크</t>
    <phoneticPr fontId="2" type="noConversion"/>
  </si>
  <si>
    <t>불협화음</t>
    <phoneticPr fontId="2" type="noConversion"/>
  </si>
  <si>
    <t>특화</t>
    <phoneticPr fontId="2" type="noConversion"/>
  </si>
  <si>
    <t>ㅁ</t>
    <phoneticPr fontId="2" type="noConversion"/>
  </si>
  <si>
    <t>아덴dps</t>
    <phoneticPr fontId="2" type="noConversion"/>
  </si>
  <si>
    <t>1회아덴(특화0)</t>
    <phoneticPr fontId="2" type="noConversion"/>
  </si>
  <si>
    <t>풍요룬</t>
    <phoneticPr fontId="2" type="noConversion"/>
  </si>
  <si>
    <t>3버블시간(초)</t>
    <phoneticPr fontId="2" type="noConversion"/>
  </si>
  <si>
    <t>공버프X</t>
    <phoneticPr fontId="2" type="noConversion"/>
  </si>
  <si>
    <t>기본공증</t>
    <phoneticPr fontId="2" type="noConversion"/>
  </si>
  <si>
    <t>용맹</t>
    <phoneticPr fontId="2" type="noConversion"/>
  </si>
  <si>
    <t>음진밟는비율</t>
    <phoneticPr fontId="2" type="noConversion"/>
  </si>
  <si>
    <t>음진</t>
    <phoneticPr fontId="2" type="noConversion"/>
  </si>
  <si>
    <t>최종버프</t>
    <phoneticPr fontId="2" type="noConversion"/>
  </si>
  <si>
    <t>이론적 조력자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</si>
</sst>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_ "/>
    <numFmt numFmtId="177" formatCode="0.000"/>
    <numFmt numFmtId="179" formatCode="0.00_ "/>
  </numFmts>
  <fonts count="3" x14ac:knownFonts="1"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25">
    <xf numFmtId="0" fontId="0" fillId="0" borderId="0" xfId="0"/>
    <xf numFmtId="176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10" fontId="0" fillId="0" borderId="0" xfId="1" applyNumberFormat="1" applyFont="1" applyAlignment="1"/>
    <xf numFmtId="0" fontId="0" fillId="2" borderId="9" xfId="0" applyFill="1" applyBorder="1"/>
    <xf numFmtId="10" fontId="0" fillId="0" borderId="0" xfId="0" applyNumberFormat="1"/>
    <xf numFmtId="177" fontId="0" fillId="0" borderId="0" xfId="0" applyNumberFormat="1"/>
    <xf numFmtId="10" fontId="0" fillId="3" borderId="2" xfId="0" applyNumberFormat="1" applyFill="1" applyBorder="1"/>
    <xf numFmtId="176" fontId="0" fillId="0" borderId="5" xfId="0" applyNumberFormat="1" applyBorder="1"/>
    <xf numFmtId="176" fontId="0" fillId="0" borderId="11" xfId="0" applyNumberFormat="1" applyBorder="1"/>
    <xf numFmtId="176" fontId="0" fillId="0" borderId="1" xfId="0" applyNumberFormat="1" applyBorder="1"/>
    <xf numFmtId="176" fontId="0" fillId="0" borderId="10" xfId="0" applyNumberFormat="1" applyBorder="1"/>
    <xf numFmtId="179" fontId="0" fillId="2" borderId="13" xfId="0" applyNumberFormat="1" applyFill="1" applyBorder="1"/>
    <xf numFmtId="0" fontId="0" fillId="0" borderId="0" xfId="0" applyBorder="1"/>
    <xf numFmtId="176" fontId="0" fillId="0" borderId="12" xfId="0" applyNumberFormat="1" applyBorder="1"/>
    <xf numFmtId="176" fontId="0" fillId="0" borderId="3" xfId="0" applyNumberFormat="1" applyBorder="1"/>
    <xf numFmtId="2" fontId="0" fillId="3" borderId="4" xfId="0" applyNumberFormat="1" applyFill="1" applyBorder="1"/>
    <xf numFmtId="10" fontId="0" fillId="3" borderId="6" xfId="0" applyNumberFormat="1" applyFill="1" applyBorder="1"/>
  </cellXfs>
  <cellStyles count="2">
    <cellStyle name="백분율" xfId="1" builtinId="5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22"/>
  <sheetViews>
    <sheetView tabSelected="1" workbookViewId="0">
      <selection activeCell="I7" sqref="I7"/>
    </sheetView>
  </sheetViews>
  <sheetFormatPr defaultRowHeight="17" x14ac:dyDescent="0.45"/>
  <cols>
    <col min="3" max="3" width="10.4140625" bestFit="1" customWidth="1"/>
    <col min="4" max="4" width="12.5" bestFit="1" customWidth="1"/>
    <col min="5" max="5" width="10.4140625" bestFit="1" customWidth="1"/>
    <col min="8" max="8" width="9" style="1"/>
    <col min="9" max="9" width="8.6640625" style="1"/>
    <col min="13" max="13" width="12.33203125" bestFit="1" customWidth="1"/>
  </cols>
  <sheetData>
    <row r="1" spans="2:17" ht="17.5" thickBot="1" x14ac:dyDescent="0.5"/>
    <row r="2" spans="2:17" ht="17.5" thickBot="1" x14ac:dyDescent="0.5">
      <c r="D2" t="s">
        <v>28</v>
      </c>
      <c r="E2" s="8">
        <v>600</v>
      </c>
      <c r="M2" t="s">
        <v>14</v>
      </c>
      <c r="N2" s="12">
        <f>8/L16</f>
        <v>0.67915131131495465</v>
      </c>
    </row>
    <row r="3" spans="2:17" x14ac:dyDescent="0.45">
      <c r="D3" t="s">
        <v>0</v>
      </c>
      <c r="E3" s="11">
        <v>1800</v>
      </c>
      <c r="H3" s="17" t="s">
        <v>7</v>
      </c>
      <c r="I3" s="18"/>
      <c r="J3" s="14">
        <f>M21</f>
        <v>0.91954733942046762</v>
      </c>
      <c r="M3" t="s">
        <v>38</v>
      </c>
      <c r="N3" s="12">
        <f>IF(L16&gt;13,5,L16-8)/L16</f>
        <v>0.32084868868504535</v>
      </c>
    </row>
    <row r="4" spans="2:17" ht="17.5" thickBot="1" x14ac:dyDescent="0.5">
      <c r="D4" t="s">
        <v>8</v>
      </c>
      <c r="E4" s="9">
        <v>0</v>
      </c>
      <c r="F4">
        <f>IF(E4=3,0.15,IF(E4=2,0.08,IF(E4=1,0.03,0)))</f>
        <v>0</v>
      </c>
      <c r="H4" s="22" t="s">
        <v>33</v>
      </c>
      <c r="I4" s="21"/>
      <c r="J4" s="23">
        <f>300/Q21</f>
        <v>27.426650150474998</v>
      </c>
      <c r="M4" t="s">
        <v>34</v>
      </c>
      <c r="N4" s="12">
        <f>IF(L16&gt;13,L16-13,0)/L16</f>
        <v>0</v>
      </c>
    </row>
    <row r="5" spans="2:17" ht="17.5" thickBot="1" x14ac:dyDescent="0.5">
      <c r="D5" t="s">
        <v>11</v>
      </c>
      <c r="E5" s="1">
        <f>IF(F5&gt;=1.4,1.4,F5)</f>
        <v>1.3090399331100233</v>
      </c>
      <c r="F5">
        <f>E3/58.2449/100+1+F4</f>
        <v>1.3090399331100233</v>
      </c>
      <c r="H5" s="15" t="s">
        <v>40</v>
      </c>
      <c r="I5" s="16"/>
      <c r="J5" s="24">
        <f>(N8-1)/N8</f>
        <v>0.31728639246260365</v>
      </c>
      <c r="M5" t="s">
        <v>35</v>
      </c>
      <c r="N5" s="1">
        <f>N2*1.15*1.06+N3*N7*1.15*1.06+N3*(1-N7)+N4</f>
        <v>1.1955780457259919</v>
      </c>
    </row>
    <row r="6" spans="2:17" ht="17.5" thickBot="1" x14ac:dyDescent="0.5">
      <c r="D6" t="s">
        <v>12</v>
      </c>
      <c r="E6">
        <f>IF(E5+0.16&gt;=1.4,1.4,E5+0.16)</f>
        <v>1.4</v>
      </c>
      <c r="M6" t="s">
        <v>36</v>
      </c>
      <c r="N6" s="1">
        <f>16/J4*O6+(J4-16)/J4</f>
        <v>1.1137579683585954</v>
      </c>
      <c r="O6">
        <f>1+15*(1+E2/100*0.05)/100</f>
        <v>1.1950000000000001</v>
      </c>
    </row>
    <row r="7" spans="2:17" ht="17.5" thickBot="1" x14ac:dyDescent="0.5">
      <c r="D7" t="s">
        <v>6</v>
      </c>
      <c r="E7" s="1">
        <f>1-E3/46.5731/100</f>
        <v>0.61351080344662479</v>
      </c>
      <c r="M7" s="20" t="s">
        <v>37</v>
      </c>
      <c r="N7" s="19">
        <f>2/3</f>
        <v>0.66666666666666663</v>
      </c>
    </row>
    <row r="8" spans="2:17" x14ac:dyDescent="0.45">
      <c r="D8" t="s">
        <v>17</v>
      </c>
      <c r="E8" s="12">
        <f>8/L16</f>
        <v>0.67915131131495465</v>
      </c>
      <c r="M8" t="s">
        <v>39</v>
      </c>
      <c r="N8">
        <f>1.1*N5*N6</f>
        <v>1.4647430327441129</v>
      </c>
    </row>
    <row r="9" spans="2:17" x14ac:dyDescent="0.45">
      <c r="H9" s="1" t="s">
        <v>15</v>
      </c>
      <c r="I9" s="1" t="s">
        <v>15</v>
      </c>
    </row>
    <row r="10" spans="2:17" ht="17.5" thickBot="1" x14ac:dyDescent="0.5">
      <c r="B10" t="s">
        <v>18</v>
      </c>
      <c r="D10" t="s">
        <v>13</v>
      </c>
      <c r="E10" t="s">
        <v>19</v>
      </c>
      <c r="F10" t="s">
        <v>1</v>
      </c>
      <c r="G10" t="s">
        <v>2</v>
      </c>
      <c r="H10" s="1" t="s">
        <v>14</v>
      </c>
      <c r="I10" s="1" t="s">
        <v>16</v>
      </c>
      <c r="J10" t="s">
        <v>3</v>
      </c>
      <c r="K10" t="s">
        <v>4</v>
      </c>
      <c r="L10" t="s">
        <v>5</v>
      </c>
      <c r="M10" t="s">
        <v>7</v>
      </c>
      <c r="N10" t="s">
        <v>31</v>
      </c>
      <c r="O10" t="s">
        <v>19</v>
      </c>
      <c r="P10" t="s">
        <v>32</v>
      </c>
      <c r="Q10" t="s">
        <v>30</v>
      </c>
    </row>
    <row r="11" spans="2:17" x14ac:dyDescent="0.45">
      <c r="B11" s="8" t="s">
        <v>29</v>
      </c>
      <c r="C11" t="s">
        <v>9</v>
      </c>
      <c r="D11">
        <v>1.169</v>
      </c>
      <c r="E11">
        <f t="shared" ref="E11:E20" si="0">IF(B11="",0,D11)</f>
        <v>1.169</v>
      </c>
      <c r="F11" s="2">
        <v>1</v>
      </c>
      <c r="G11" s="3">
        <v>1</v>
      </c>
      <c r="H11" s="1">
        <f>E11/F11/G11/$E$6</f>
        <v>0.83500000000000008</v>
      </c>
      <c r="I11" s="1">
        <f t="shared" ref="I11:I20" si="1">E11/F11/G11/$E$5</f>
        <v>0.89302088533134683</v>
      </c>
      <c r="J11">
        <v>14</v>
      </c>
      <c r="K11" s="8">
        <v>10</v>
      </c>
      <c r="L11" s="1">
        <f t="shared" ref="L11:L20" si="2">J11*$E$7*(1-K11*0.02)</f>
        <v>6.8713209986021981</v>
      </c>
      <c r="M11" s="10">
        <f>H11/L11*$E$8+I11/L11*(1-$E$8)</f>
        <v>0.1242287946012936</v>
      </c>
      <c r="N11">
        <v>7.14</v>
      </c>
      <c r="O11">
        <f t="shared" ref="O11:O20" si="3">IF(B11="",0,N11)</f>
        <v>7.14</v>
      </c>
      <c r="P11" s="8">
        <v>1.3</v>
      </c>
      <c r="Q11" s="13">
        <f t="shared" ref="Q11:Q20" si="4">O11*(1+$E$2/100*0.04)/L11*P11</f>
        <v>1.6750316281747515</v>
      </c>
    </row>
    <row r="12" spans="2:17" x14ac:dyDescent="0.45">
      <c r="B12" s="11" t="s">
        <v>29</v>
      </c>
      <c r="C12" t="s">
        <v>10</v>
      </c>
      <c r="D12">
        <v>1</v>
      </c>
      <c r="E12">
        <f t="shared" si="0"/>
        <v>1</v>
      </c>
      <c r="F12" s="4">
        <v>1</v>
      </c>
      <c r="G12" s="5">
        <v>1</v>
      </c>
      <c r="H12" s="1">
        <f>_xlfn.CEILING.MATH(E12/F12/G12/$E$6,0.05)</f>
        <v>0.75</v>
      </c>
      <c r="I12" s="1">
        <f>_xlfn.CEILING.MATH(E12/F12/G12/$E$5,0.05)</f>
        <v>0.8</v>
      </c>
      <c r="J12">
        <v>16</v>
      </c>
      <c r="K12" s="11">
        <v>10</v>
      </c>
      <c r="L12" s="1">
        <f t="shared" si="2"/>
        <v>7.8529382841167976</v>
      </c>
      <c r="M12" s="10">
        <f>H12/L12*$E$8+I12/L12*(1-$E$8)</f>
        <v>9.7548510725423004E-2</v>
      </c>
      <c r="N12">
        <v>11.984</v>
      </c>
      <c r="O12">
        <f t="shared" si="3"/>
        <v>11.984</v>
      </c>
      <c r="P12" s="11">
        <v>1.3</v>
      </c>
      <c r="Q12" s="13">
        <f t="shared" si="4"/>
        <v>2.4599974303978218</v>
      </c>
    </row>
    <row r="13" spans="2:17" x14ac:dyDescent="0.45">
      <c r="B13" s="11" t="s">
        <v>29</v>
      </c>
      <c r="C13" t="s">
        <v>20</v>
      </c>
      <c r="D13">
        <v>1.5640000000000001</v>
      </c>
      <c r="E13">
        <f t="shared" si="0"/>
        <v>1.5640000000000001</v>
      </c>
      <c r="F13" s="4">
        <v>1</v>
      </c>
      <c r="G13" s="5">
        <v>1</v>
      </c>
      <c r="H13" s="1">
        <f>E13/F13/G13/$E$6</f>
        <v>1.1171428571428572</v>
      </c>
      <c r="I13" s="1">
        <f t="shared" si="1"/>
        <v>1.1947687464997661</v>
      </c>
      <c r="J13">
        <v>14</v>
      </c>
      <c r="K13" s="11">
        <v>10</v>
      </c>
      <c r="L13" s="1">
        <f t="shared" si="2"/>
        <v>6.8713209986021981</v>
      </c>
      <c r="M13" s="10">
        <f>H13/L13*$E$8+I13/L13*(1-$E$8)</f>
        <v>0.16620516232371529</v>
      </c>
      <c r="N13">
        <v>7.0359999999999996</v>
      </c>
      <c r="O13">
        <f t="shared" si="3"/>
        <v>7.0359999999999996</v>
      </c>
      <c r="P13" s="11">
        <v>1.2</v>
      </c>
      <c r="Q13" s="13">
        <f t="shared" si="4"/>
        <v>1.5236616077359473</v>
      </c>
    </row>
    <row r="14" spans="2:17" x14ac:dyDescent="0.45">
      <c r="B14" s="11" t="s">
        <v>29</v>
      </c>
      <c r="C14" t="s">
        <v>21</v>
      </c>
      <c r="D14">
        <v>2.1320000000000001</v>
      </c>
      <c r="E14">
        <f t="shared" si="0"/>
        <v>2.1320000000000001</v>
      </c>
      <c r="F14" s="4">
        <v>1</v>
      </c>
      <c r="G14" s="5">
        <v>1</v>
      </c>
      <c r="H14" s="1">
        <f>E14/F14/G14/$E$6</f>
        <v>1.5228571428571431</v>
      </c>
      <c r="I14" s="1">
        <f t="shared" si="1"/>
        <v>1.628674531673594</v>
      </c>
      <c r="J14">
        <v>24</v>
      </c>
      <c r="K14" s="11">
        <v>10</v>
      </c>
      <c r="L14" s="1">
        <f t="shared" si="2"/>
        <v>11.779407426175197</v>
      </c>
      <c r="M14" s="10">
        <f>H14/L14*$E$8+I14/L14*(1-$E$8)</f>
        <v>0.13216356790916065</v>
      </c>
      <c r="N14">
        <v>2.88</v>
      </c>
      <c r="O14">
        <f t="shared" si="3"/>
        <v>2.88</v>
      </c>
      <c r="P14" s="11">
        <v>1</v>
      </c>
      <c r="Q14" s="13">
        <f t="shared" si="4"/>
        <v>0.30317314537099571</v>
      </c>
    </row>
    <row r="15" spans="2:17" x14ac:dyDescent="0.45">
      <c r="B15" s="11" t="s">
        <v>29</v>
      </c>
      <c r="C15" t="s">
        <v>22</v>
      </c>
      <c r="D15">
        <v>1.3</v>
      </c>
      <c r="E15">
        <f t="shared" si="0"/>
        <v>1.3</v>
      </c>
      <c r="F15" s="4">
        <v>1</v>
      </c>
      <c r="G15" s="5">
        <v>1</v>
      </c>
      <c r="H15" s="1">
        <f>E15/F15/G15/$E$6</f>
        <v>0.92857142857142871</v>
      </c>
      <c r="I15" s="1">
        <f t="shared" si="1"/>
        <v>0.99309422663024027</v>
      </c>
      <c r="J15">
        <v>24</v>
      </c>
      <c r="K15" s="11">
        <v>5</v>
      </c>
      <c r="L15" s="1">
        <f t="shared" si="2"/>
        <v>13.251833354447095</v>
      </c>
      <c r="M15" s="10">
        <f>H15/L15*$E$8+I15/L15*(1-$E$8)</f>
        <v>7.1633370140466487E-2</v>
      </c>
      <c r="N15">
        <v>14.288</v>
      </c>
      <c r="O15">
        <f t="shared" si="3"/>
        <v>14.288</v>
      </c>
      <c r="P15" s="11">
        <v>1</v>
      </c>
      <c r="Q15" s="13">
        <f t="shared" si="4"/>
        <v>1.3369561423027123</v>
      </c>
    </row>
    <row r="16" spans="2:17" x14ac:dyDescent="0.45">
      <c r="B16" s="11" t="s">
        <v>29</v>
      </c>
      <c r="C16" t="s">
        <v>23</v>
      </c>
      <c r="D16">
        <v>1.4319999999999999</v>
      </c>
      <c r="E16">
        <f t="shared" si="0"/>
        <v>1.4319999999999999</v>
      </c>
      <c r="F16" s="4">
        <v>1</v>
      </c>
      <c r="G16" s="5">
        <v>1</v>
      </c>
      <c r="I16" s="1">
        <f t="shared" si="1"/>
        <v>1.0939314865650029</v>
      </c>
      <c r="J16">
        <v>24</v>
      </c>
      <c r="K16" s="11">
        <v>10</v>
      </c>
      <c r="L16" s="1">
        <f t="shared" si="2"/>
        <v>11.779407426175197</v>
      </c>
      <c r="M16" s="10">
        <f>I16/L16</f>
        <v>9.2868125448667432E-2</v>
      </c>
      <c r="N16">
        <v>2.4849999999999999</v>
      </c>
      <c r="O16">
        <f t="shared" si="3"/>
        <v>2.4849999999999999</v>
      </c>
      <c r="P16" s="11">
        <v>1</v>
      </c>
      <c r="Q16" s="13">
        <f t="shared" si="4"/>
        <v>0.26159210633573765</v>
      </c>
    </row>
    <row r="17" spans="2:17" x14ac:dyDescent="0.45">
      <c r="B17" s="11" t="s">
        <v>29</v>
      </c>
      <c r="C17" t="s">
        <v>24</v>
      </c>
      <c r="D17">
        <v>1.4319999999999999</v>
      </c>
      <c r="E17">
        <f t="shared" si="0"/>
        <v>1.4319999999999999</v>
      </c>
      <c r="F17" s="4">
        <v>1</v>
      </c>
      <c r="G17" s="5">
        <v>1</v>
      </c>
      <c r="H17" s="1">
        <f>E17/F17/G17/$E$6</f>
        <v>1.0228571428571429</v>
      </c>
      <c r="I17" s="1">
        <f t="shared" si="1"/>
        <v>1.0939314865650029</v>
      </c>
      <c r="J17">
        <v>30</v>
      </c>
      <c r="K17" s="11">
        <v>10</v>
      </c>
      <c r="L17" s="1">
        <f t="shared" si="2"/>
        <v>14.724259282718997</v>
      </c>
      <c r="M17" s="10">
        <f>H17/L17*$E$8+I17/L17*(1-$E$8)</f>
        <v>7.1016221105410129E-2</v>
      </c>
      <c r="N17">
        <v>0</v>
      </c>
      <c r="O17">
        <f t="shared" si="3"/>
        <v>0</v>
      </c>
      <c r="P17" s="11">
        <v>1</v>
      </c>
      <c r="Q17" s="13">
        <f t="shared" si="4"/>
        <v>0</v>
      </c>
    </row>
    <row r="18" spans="2:17" x14ac:dyDescent="0.45">
      <c r="B18" s="11" t="s">
        <v>29</v>
      </c>
      <c r="C18" t="s">
        <v>25</v>
      </c>
      <c r="D18">
        <v>1.4319999999999999</v>
      </c>
      <c r="E18">
        <f t="shared" si="0"/>
        <v>1.4319999999999999</v>
      </c>
      <c r="F18" s="4">
        <v>1</v>
      </c>
      <c r="G18" s="5">
        <v>1</v>
      </c>
      <c r="H18" s="1">
        <f>E18/F18/G18/$E$6</f>
        <v>1.0228571428571429</v>
      </c>
      <c r="I18" s="1">
        <f t="shared" si="1"/>
        <v>1.0939314865650029</v>
      </c>
      <c r="J18">
        <v>13</v>
      </c>
      <c r="K18" s="11">
        <v>10</v>
      </c>
      <c r="L18" s="1">
        <f t="shared" si="2"/>
        <v>6.380512355844898</v>
      </c>
      <c r="M18" s="10">
        <f>H18/L18*$E$8+I18/L18*(1-$E$8)</f>
        <v>0.16388358716633111</v>
      </c>
      <c r="N18">
        <v>12.414999999999999</v>
      </c>
      <c r="O18">
        <f t="shared" si="3"/>
        <v>12.414999999999999</v>
      </c>
      <c r="P18" s="11">
        <v>1.4</v>
      </c>
      <c r="Q18" s="13">
        <f t="shared" si="4"/>
        <v>3.377854128008511</v>
      </c>
    </row>
    <row r="19" spans="2:17" x14ac:dyDescent="0.45">
      <c r="B19" s="11"/>
      <c r="C19" t="s">
        <v>26</v>
      </c>
      <c r="D19">
        <v>1.0660000000000001</v>
      </c>
      <c r="E19">
        <f t="shared" si="0"/>
        <v>0</v>
      </c>
      <c r="F19" s="4">
        <v>1</v>
      </c>
      <c r="G19" s="5">
        <v>1</v>
      </c>
      <c r="H19" s="1">
        <f>E19/F19/G19/$E$6</f>
        <v>0</v>
      </c>
      <c r="I19" s="1">
        <f t="shared" si="1"/>
        <v>0</v>
      </c>
      <c r="J19">
        <v>6</v>
      </c>
      <c r="K19" s="11">
        <v>10</v>
      </c>
      <c r="L19" s="1">
        <f t="shared" si="2"/>
        <v>2.9448518565437993</v>
      </c>
      <c r="M19" s="10">
        <f>H19/L19*$E$8+I19/L19*(1-$E$8)</f>
        <v>0</v>
      </c>
      <c r="N19">
        <v>2.19</v>
      </c>
      <c r="O19">
        <f t="shared" si="3"/>
        <v>0</v>
      </c>
      <c r="P19" s="11">
        <v>1</v>
      </c>
      <c r="Q19" s="13">
        <f t="shared" si="4"/>
        <v>0</v>
      </c>
    </row>
    <row r="20" spans="2:17" ht="17.5" thickBot="1" x14ac:dyDescent="0.5">
      <c r="B20" s="9"/>
      <c r="C20" t="s">
        <v>27</v>
      </c>
      <c r="D20">
        <v>1.466</v>
      </c>
      <c r="E20">
        <f t="shared" si="0"/>
        <v>0</v>
      </c>
      <c r="F20" s="6">
        <v>1</v>
      </c>
      <c r="G20" s="7">
        <v>1</v>
      </c>
      <c r="H20" s="1">
        <f>E20/F20/G20/$E$6</f>
        <v>0</v>
      </c>
      <c r="I20" s="1">
        <f t="shared" si="1"/>
        <v>0</v>
      </c>
      <c r="J20">
        <v>10</v>
      </c>
      <c r="K20" s="9">
        <v>10</v>
      </c>
      <c r="L20" s="1">
        <f t="shared" si="2"/>
        <v>4.9080864275729983</v>
      </c>
      <c r="M20" s="10">
        <f>H20/L20*$E$8+I20/L20*(1-$E$8)</f>
        <v>0</v>
      </c>
      <c r="N20">
        <v>2.61</v>
      </c>
      <c r="O20">
        <f t="shared" si="3"/>
        <v>0</v>
      </c>
      <c r="P20" s="9">
        <v>1</v>
      </c>
      <c r="Q20" s="13">
        <f t="shared" si="4"/>
        <v>0</v>
      </c>
    </row>
    <row r="21" spans="2:17" x14ac:dyDescent="0.45">
      <c r="M21" s="12">
        <f>SUM(M11:M20)</f>
        <v>0.91954733942046762</v>
      </c>
      <c r="Q21" s="13">
        <f>SUM(Q11:Q20)</f>
        <v>10.938266188326478</v>
      </c>
    </row>
    <row r="22" spans="2:17" x14ac:dyDescent="0.45">
      <c r="Q22" s="13"/>
    </row>
  </sheetData>
  <mergeCells count="3">
    <mergeCell ref="H4:I4"/>
    <mergeCell ref="H3:I3"/>
    <mergeCell ref="H5:I5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이정범</dc:creator>
  <cp:lastModifiedBy>LG</cp:lastModifiedBy>
  <dcterms:created xsi:type="dcterms:W3CDTF">2015-06-05T18:19:34Z</dcterms:created>
  <dcterms:modified xsi:type="dcterms:W3CDTF">2023-01-28T08:26:26Z</dcterms:modified>
</cp:coreProperties>
</file>