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85" windowHeight="11850"/>
  </bookViews>
  <sheets>
    <sheet name="궁금점은 아이유#32542" sheetId="3" r:id="rId1"/>
    <sheet name="배포는 자유, 수정은 하지 말아주세요" sheetId="6" r:id="rId2"/>
  </sheets>
  <calcPr calcId="152511"/>
</workbook>
</file>

<file path=xl/calcChain.xml><?xml version="1.0" encoding="utf-8"?>
<calcChain xmlns="http://schemas.openxmlformats.org/spreadsheetml/2006/main">
  <c r="AK41" i="3" l="1"/>
  <c r="AK40" i="3"/>
  <c r="AK39" i="3"/>
  <c r="AK38" i="3"/>
  <c r="AK37" i="3"/>
  <c r="AK36" i="3"/>
  <c r="AP35" i="3"/>
  <c r="AK35" i="3"/>
  <c r="AP34" i="3"/>
  <c r="AK34" i="3"/>
  <c r="AP33" i="3"/>
  <c r="AK33" i="3"/>
  <c r="AP32" i="3"/>
  <c r="AK32" i="3"/>
  <c r="AP31" i="3"/>
  <c r="AK31" i="3"/>
  <c r="X6" i="3"/>
  <c r="C10" i="3"/>
  <c r="X41" i="3"/>
  <c r="X44" i="3" l="1"/>
  <c r="X43" i="3"/>
  <c r="X42" i="3"/>
  <c r="X40" i="3"/>
  <c r="X26" i="3" l="1"/>
  <c r="X27" i="3"/>
  <c r="X32" i="3"/>
  <c r="X23" i="3"/>
  <c r="X24" i="3"/>
  <c r="X25" i="3"/>
  <c r="X28" i="3"/>
  <c r="X14" i="3"/>
  <c r="X15" i="3"/>
  <c r="X16" i="3"/>
  <c r="X17" i="3"/>
  <c r="X18" i="3"/>
  <c r="X8" i="3"/>
  <c r="X9" i="3"/>
  <c r="X10" i="3"/>
  <c r="X11" i="3"/>
  <c r="X12" i="3"/>
  <c r="X13" i="3"/>
  <c r="X19" i="3"/>
  <c r="X20" i="3"/>
  <c r="X21" i="3"/>
  <c r="X22" i="3"/>
  <c r="X29" i="3"/>
  <c r="X30" i="3"/>
  <c r="X31" i="3"/>
  <c r="X33" i="3"/>
  <c r="X34" i="3"/>
  <c r="X35" i="3"/>
  <c r="X36" i="3"/>
  <c r="X37" i="3"/>
  <c r="X38" i="3"/>
  <c r="X39" i="3"/>
  <c r="X7" i="3"/>
  <c r="AD40" i="3"/>
  <c r="L5" i="3"/>
  <c r="M5" i="3"/>
  <c r="N5" i="3"/>
  <c r="O5" i="3"/>
  <c r="P5" i="3"/>
  <c r="Q5" i="3"/>
  <c r="R5" i="3"/>
  <c r="S5" i="3"/>
  <c r="H5" i="3"/>
  <c r="I5" i="3"/>
  <c r="J5" i="3"/>
  <c r="K5" i="3"/>
  <c r="G5" i="3"/>
  <c r="AD44" i="3" l="1"/>
  <c r="AA43" i="3"/>
  <c r="AA42" i="3"/>
  <c r="AE10" i="3"/>
  <c r="AG42" i="3"/>
  <c r="AE42" i="3"/>
  <c r="AD42" i="3"/>
  <c r="AA40" i="3"/>
  <c r="AF44" i="3"/>
  <c r="AG41" i="3"/>
  <c r="AD41" i="3"/>
  <c r="AE43" i="3"/>
  <c r="AG40" i="3"/>
  <c r="AF40" i="3"/>
  <c r="AE40" i="3"/>
  <c r="AG43" i="3"/>
  <c r="AA41" i="3"/>
  <c r="AF42" i="3"/>
  <c r="AA44" i="3"/>
  <c r="AG44" i="3"/>
  <c r="AE41" i="3"/>
  <c r="AE44" i="3"/>
  <c r="AF41" i="3"/>
  <c r="AD43" i="3"/>
  <c r="AF43" i="3"/>
  <c r="AD26" i="3"/>
  <c r="AD18" i="3"/>
  <c r="AE20" i="3"/>
  <c r="AG14" i="3"/>
  <c r="AD10" i="3"/>
  <c r="AE12" i="3"/>
  <c r="AF39" i="3"/>
  <c r="AF9" i="3"/>
  <c r="AG36" i="3"/>
  <c r="AF31" i="3"/>
  <c r="AG28" i="3"/>
  <c r="AD34" i="3"/>
  <c r="AF17" i="3"/>
  <c r="AF25" i="3"/>
  <c r="AG22" i="3"/>
  <c r="AE34" i="3"/>
  <c r="AD36" i="3"/>
  <c r="AD20" i="3"/>
  <c r="AD12" i="3"/>
  <c r="AG34" i="3"/>
  <c r="AD35" i="3"/>
  <c r="AD27" i="3"/>
  <c r="AD19" i="3"/>
  <c r="AD11" i="3"/>
  <c r="AG39" i="3"/>
  <c r="AE37" i="3"/>
  <c r="AF34" i="3"/>
  <c r="AG31" i="3"/>
  <c r="AE29" i="3"/>
  <c r="AG25" i="3"/>
  <c r="AE23" i="3"/>
  <c r="AF20" i="3"/>
  <c r="AG17" i="3"/>
  <c r="AE15" i="3"/>
  <c r="AF12" i="3"/>
  <c r="AG9" i="3"/>
  <c r="AD33" i="3"/>
  <c r="AD25" i="3"/>
  <c r="AD17" i="3"/>
  <c r="AD9" i="3"/>
  <c r="AE39" i="3"/>
  <c r="AF36" i="3"/>
  <c r="AG33" i="3"/>
  <c r="AE31" i="3"/>
  <c r="AF28" i="3"/>
  <c r="AE25" i="3"/>
  <c r="AF22" i="3"/>
  <c r="AG19" i="3"/>
  <c r="AE17" i="3"/>
  <c r="AF14" i="3"/>
  <c r="AG11" i="3"/>
  <c r="AE9" i="3"/>
  <c r="AA7" i="3"/>
  <c r="AD32" i="3"/>
  <c r="AD24" i="3"/>
  <c r="AD16" i="3"/>
  <c r="AD8" i="3"/>
  <c r="AG38" i="3"/>
  <c r="AE36" i="3"/>
  <c r="AF33" i="3"/>
  <c r="AG30" i="3"/>
  <c r="AE28" i="3"/>
  <c r="AG24" i="3"/>
  <c r="AE22" i="3"/>
  <c r="AF19" i="3"/>
  <c r="AG16" i="3"/>
  <c r="AE14" i="3"/>
  <c r="AF11" i="3"/>
  <c r="AG8" i="3"/>
  <c r="AD39" i="3"/>
  <c r="AD31" i="3"/>
  <c r="AD23" i="3"/>
  <c r="AD15" i="3"/>
  <c r="AD7" i="3"/>
  <c r="AF38" i="3"/>
  <c r="AG35" i="3"/>
  <c r="AE33" i="3"/>
  <c r="AF30" i="3"/>
  <c r="AG27" i="3"/>
  <c r="AF24" i="3"/>
  <c r="AG21" i="3"/>
  <c r="AE19" i="3"/>
  <c r="AF16" i="3"/>
  <c r="AG13" i="3"/>
  <c r="AE11" i="3"/>
  <c r="AF8" i="3"/>
  <c r="AD38" i="3"/>
  <c r="AD30" i="3"/>
  <c r="AD22" i="3"/>
  <c r="AD14" i="3"/>
  <c r="AE7" i="3"/>
  <c r="AE38" i="3"/>
  <c r="AF35" i="3"/>
  <c r="AG32" i="3"/>
  <c r="AE30" i="3"/>
  <c r="AF27" i="3"/>
  <c r="AE24" i="3"/>
  <c r="AF21" i="3"/>
  <c r="AG18" i="3"/>
  <c r="AE16" i="3"/>
  <c r="AF13" i="3"/>
  <c r="AG10" i="3"/>
  <c r="AE8" i="3"/>
  <c r="AD37" i="3"/>
  <c r="AD29" i="3"/>
  <c r="AD21" i="3"/>
  <c r="AD13" i="3"/>
  <c r="AF7" i="3"/>
  <c r="AG37" i="3"/>
  <c r="AE35" i="3"/>
  <c r="AF32" i="3"/>
  <c r="AG29" i="3"/>
  <c r="AE27" i="3"/>
  <c r="AG23" i="3"/>
  <c r="AE21" i="3"/>
  <c r="AF18" i="3"/>
  <c r="AG15" i="3"/>
  <c r="AE13" i="3"/>
  <c r="AF10" i="3"/>
  <c r="AD28" i="3"/>
  <c r="AG7" i="3"/>
  <c r="AF37" i="3"/>
  <c r="AE32" i="3"/>
  <c r="AF29" i="3"/>
  <c r="AE26" i="3"/>
  <c r="AF23" i="3"/>
  <c r="AG20" i="3"/>
  <c r="AE18" i="3"/>
  <c r="AF15" i="3"/>
  <c r="AG12" i="3"/>
  <c r="AF26" i="3"/>
  <c r="AG26" i="3"/>
  <c r="AA26" i="3"/>
  <c r="AA34" i="3"/>
  <c r="AA19" i="3"/>
  <c r="AA17" i="3"/>
  <c r="AA33" i="3"/>
  <c r="AA35" i="3"/>
  <c r="AA20" i="3"/>
  <c r="AA23" i="3"/>
  <c r="AA31" i="3"/>
  <c r="AA12" i="3"/>
  <c r="AA15" i="3"/>
  <c r="AA18" i="3"/>
  <c r="AA11" i="3"/>
  <c r="Z7" i="3"/>
  <c r="Z40" i="3" s="1"/>
  <c r="AA38" i="3"/>
  <c r="AA10" i="3"/>
  <c r="AA28" i="3"/>
  <c r="AA32" i="3"/>
  <c r="AA22" i="3"/>
  <c r="AA9" i="3"/>
  <c r="AA25" i="3"/>
  <c r="AA27" i="3"/>
  <c r="AA8" i="3"/>
  <c r="AA24" i="3"/>
  <c r="AA21" i="3"/>
  <c r="AA16" i="3"/>
  <c r="AA39" i="3"/>
  <c r="AA13" i="3"/>
  <c r="AA36" i="3"/>
  <c r="AA14" i="3"/>
  <c r="AA30" i="3"/>
  <c r="AA37" i="3"/>
  <c r="AA29" i="3"/>
  <c r="AB41" i="3" l="1"/>
  <c r="AB40" i="3"/>
  <c r="AB44" i="3"/>
  <c r="AB43" i="3"/>
  <c r="AB42" i="3"/>
  <c r="AB20" i="3"/>
  <c r="AB26" i="3"/>
  <c r="AB27" i="3"/>
  <c r="AB7" i="3"/>
  <c r="AB16" i="3"/>
  <c r="AB14" i="3"/>
  <c r="AB31" i="3"/>
  <c r="AB23" i="3"/>
  <c r="AB24" i="3"/>
  <c r="AB36" i="3"/>
  <c r="AB13" i="3"/>
  <c r="AB17" i="3"/>
  <c r="AB15" i="3"/>
  <c r="AB38" i="3"/>
  <c r="AB32" i="3"/>
  <c r="AB18" i="3"/>
  <c r="AB28" i="3"/>
  <c r="AB25" i="3"/>
  <c r="AB12" i="3"/>
  <c r="AB19" i="3"/>
  <c r="AB11" i="3"/>
  <c r="AB22" i="3"/>
  <c r="AB30" i="3"/>
  <c r="AB9" i="3"/>
  <c r="AB35" i="3"/>
  <c r="AB37" i="3"/>
  <c r="AB8" i="3"/>
  <c r="AB10" i="3"/>
  <c r="AB33" i="3"/>
  <c r="AB21" i="3"/>
  <c r="AB29" i="3"/>
  <c r="AB34" i="3"/>
  <c r="AB39" i="3"/>
</calcChain>
</file>

<file path=xl/sharedStrings.xml><?xml version="1.0" encoding="utf-8"?>
<sst xmlns="http://schemas.openxmlformats.org/spreadsheetml/2006/main" count="68" uniqueCount="62">
  <si>
    <t>취약</t>
    <phoneticPr fontId="2" type="noConversion"/>
  </si>
  <si>
    <t>감속</t>
    <phoneticPr fontId="2" type="noConversion"/>
  </si>
  <si>
    <t>원거리</t>
    <phoneticPr fontId="2" type="noConversion"/>
  </si>
  <si>
    <t>근거리</t>
    <phoneticPr fontId="2" type="noConversion"/>
  </si>
  <si>
    <t>곱연산</t>
    <phoneticPr fontId="2" type="noConversion"/>
  </si>
  <si>
    <t>합연산</t>
    <phoneticPr fontId="2" type="noConversion"/>
  </si>
  <si>
    <t>1곱연산</t>
    <phoneticPr fontId="2" type="noConversion"/>
  </si>
  <si>
    <t>옵션종류</t>
    <phoneticPr fontId="2" type="noConversion"/>
  </si>
  <si>
    <t>대지치피</t>
    <phoneticPr fontId="2" type="noConversion"/>
  </si>
  <si>
    <t>치피</t>
    <phoneticPr fontId="2" type="noConversion"/>
  </si>
  <si>
    <t>4곱연산</t>
    <phoneticPr fontId="2" type="noConversion"/>
  </si>
  <si>
    <t>3곱연산</t>
    <phoneticPr fontId="2" type="noConversion"/>
  </si>
  <si>
    <t>2곱연산</t>
    <phoneticPr fontId="2" type="noConversion"/>
  </si>
  <si>
    <t>0곱연산</t>
    <phoneticPr fontId="2" type="noConversion"/>
  </si>
  <si>
    <t>제압 (3%)</t>
    <phoneticPr fontId="2" type="noConversion"/>
  </si>
  <si>
    <t>+5강 MAX치</t>
    <phoneticPr fontId="2" type="noConversion"/>
  </si>
  <si>
    <t>핵심</t>
    <phoneticPr fontId="2" type="noConversion"/>
  </si>
  <si>
    <t>군중</t>
    <phoneticPr fontId="2" type="noConversion"/>
  </si>
  <si>
    <t>기절</t>
    <phoneticPr fontId="2" type="noConversion"/>
  </si>
  <si>
    <t>부상</t>
    <phoneticPr fontId="2" type="noConversion"/>
  </si>
  <si>
    <t>건강</t>
    <phoneticPr fontId="2" type="noConversion"/>
  </si>
  <si>
    <t>+0강 MAX치</t>
    <phoneticPr fontId="2" type="noConversion"/>
  </si>
  <si>
    <t>최소 공격력</t>
    <phoneticPr fontId="2" type="noConversion"/>
  </si>
  <si>
    <t>최대 공격력</t>
    <phoneticPr fontId="2" type="noConversion"/>
  </si>
  <si>
    <t>무기 공격속도</t>
    <phoneticPr fontId="2" type="noConversion"/>
  </si>
  <si>
    <t>평균 무기공격력</t>
    <phoneticPr fontId="2" type="noConversion"/>
  </si>
  <si>
    <t>지팡이</t>
    <phoneticPr fontId="2" type="noConversion"/>
  </si>
  <si>
    <t>도끼</t>
    <phoneticPr fontId="2" type="noConversion"/>
  </si>
  <si>
    <t>철퇴</t>
    <phoneticPr fontId="2" type="noConversion"/>
  </si>
  <si>
    <t>군중피해</t>
    <phoneticPr fontId="2" type="noConversion"/>
  </si>
  <si>
    <t>건강피해</t>
    <phoneticPr fontId="2" type="noConversion"/>
  </si>
  <si>
    <t>제압피해</t>
    <phoneticPr fontId="2" type="noConversion"/>
  </si>
  <si>
    <t>무기 정보</t>
    <phoneticPr fontId="2" type="noConversion"/>
  </si>
  <si>
    <t>35~52.5</t>
    <phoneticPr fontId="2" type="noConversion"/>
  </si>
  <si>
    <t>56~84</t>
    <phoneticPr fontId="2" type="noConversion"/>
  </si>
  <si>
    <t>63~94.5</t>
    <phoneticPr fontId="2" type="noConversion"/>
  </si>
  <si>
    <t>무기옵션으로 인한 
공격력 증가율</t>
    <phoneticPr fontId="2" type="noConversion"/>
  </si>
  <si>
    <t>의지력</t>
    <phoneticPr fontId="2" type="noConversion"/>
  </si>
  <si>
    <t>유효옵 0개
(지속딜,번개치명 등)</t>
    <phoneticPr fontId="2" type="noConversion"/>
  </si>
  <si>
    <t>케릭+무기 착용
무기 옵션 미적용
(유효옵 0개)</t>
    <phoneticPr fontId="2" type="noConversion"/>
  </si>
  <si>
    <t>케릭+무기 착용
무기 옵션 적용</t>
    <phoneticPr fontId="2" type="noConversion"/>
  </si>
  <si>
    <t>기타피해
합계
(곰피해, 공격력 등등)</t>
    <phoneticPr fontId="2" type="noConversion"/>
  </si>
  <si>
    <t>합연산 피해 수치 변동에 따른 변화값 예제</t>
    <phoneticPr fontId="2" type="noConversion"/>
  </si>
  <si>
    <t>결과</t>
    <phoneticPr fontId="2" type="noConversion"/>
  </si>
  <si>
    <t>합연산
합계
(무기타입피해제외)</t>
    <phoneticPr fontId="2" type="noConversion"/>
  </si>
  <si>
    <r>
      <t xml:space="preserve">합연산 합계
(무기타입
피해제외)
</t>
    </r>
    <r>
      <rPr>
        <b/>
        <sz val="14"/>
        <color theme="1"/>
        <rFont val="맑은 고딕"/>
        <family val="3"/>
        <charset val="129"/>
        <scheme val="minor"/>
      </rPr>
      <t>100</t>
    </r>
    <phoneticPr fontId="2" type="noConversion"/>
  </si>
  <si>
    <r>
      <t xml:space="preserve">합연산 합계
(무기타입
피해제외)
</t>
    </r>
    <r>
      <rPr>
        <b/>
        <sz val="14"/>
        <color theme="1"/>
        <rFont val="맑은 고딕"/>
        <family val="3"/>
        <charset val="129"/>
        <scheme val="minor"/>
      </rPr>
      <t>300</t>
    </r>
    <phoneticPr fontId="2" type="noConversion"/>
  </si>
  <si>
    <r>
      <t xml:space="preserve">합연산 합계
(무기타입
피해제외)
</t>
    </r>
    <r>
      <rPr>
        <b/>
        <sz val="14"/>
        <color theme="1"/>
        <rFont val="맑은 고딕"/>
        <family val="3"/>
        <charset val="129"/>
        <scheme val="minor"/>
      </rPr>
      <t>600</t>
    </r>
    <phoneticPr fontId="2" type="noConversion"/>
  </si>
  <si>
    <r>
      <t xml:space="preserve">합연산 합계
(무기타입
피해제외)
</t>
    </r>
    <r>
      <rPr>
        <b/>
        <sz val="14"/>
        <color theme="1"/>
        <rFont val="맑은 고딕"/>
        <family val="3"/>
        <charset val="129"/>
        <scheme val="minor"/>
      </rPr>
      <t>1000</t>
    </r>
    <phoneticPr fontId="2" type="noConversion"/>
  </si>
  <si>
    <t>프리셋 - 1</t>
    <phoneticPr fontId="2" type="noConversion"/>
  </si>
  <si>
    <t>프리셋 - 2</t>
    <phoneticPr fontId="2" type="noConversion"/>
  </si>
  <si>
    <t>프리셋 - 3</t>
    <phoneticPr fontId="2" type="noConversion"/>
  </si>
  <si>
    <t>프리셋 - 4</t>
  </si>
  <si>
    <t>프리셋 - 5</t>
  </si>
  <si>
    <t>무기 뺀 케릭 능력치</t>
    <phoneticPr fontId="2" type="noConversion"/>
  </si>
  <si>
    <t>프리셋 - 2</t>
    <phoneticPr fontId="2" type="noConversion"/>
  </si>
  <si>
    <t>계산용 프리셋</t>
    <phoneticPr fontId="2" type="noConversion"/>
  </si>
  <si>
    <t>프리셋 저장용
(수동)</t>
    <phoneticPr fontId="2" type="noConversion"/>
  </si>
  <si>
    <t>프리셋 - 3</t>
  </si>
  <si>
    <t>합산피해</t>
    <phoneticPr fontId="2" type="noConversion"/>
  </si>
  <si>
    <t>주스탯</t>
    <phoneticPr fontId="2" type="noConversion"/>
  </si>
  <si>
    <t>도끼,철퇴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</si>
</sst>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&quot;+&quot;\ ###\ &quot;%&quot;"/>
  </numFmts>
  <fonts count="12" x14ac:knownFonts="1">
    <font>
      <sz val="11"/>
      <color theme="1"/>
      <name val="맑은 고딕"/>
      <family val="2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Tahoma"/>
      <family val="2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scheme val="minor"/>
    </font>
    <font>
      <sz val="12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2" borderId="1" applyNumberFormat="0" applyAlignment="0" applyProtection="0">
      <alignment vertical="center"/>
    </xf>
    <xf numFmtId="0" fontId="4" fillId="0" borderId="0"/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155"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3" borderId="3" xfId="0" applyFill="1" applyBorder="1" applyAlignment="1">
      <alignment horizontal="center" vertical="center"/>
    </xf>
    <xf numFmtId="0" fontId="7" fillId="3" borderId="14" xfId="0" quotePrefix="1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7" fillId="3" borderId="21" xfId="0" quotePrefix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7" fillId="3" borderId="37" xfId="0" quotePrefix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176" fontId="9" fillId="3" borderId="15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176" fontId="9" fillId="3" borderId="16" xfId="0" applyNumberFormat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3" fontId="11" fillId="3" borderId="16" xfId="0" applyNumberFormat="1" applyFont="1" applyFill="1" applyBorder="1" applyAlignment="1"/>
    <xf numFmtId="0" fontId="0" fillId="3" borderId="42" xfId="0" applyFill="1" applyBorder="1" applyAlignment="1">
      <alignment horizontal="center" vertical="center"/>
    </xf>
    <xf numFmtId="3" fontId="11" fillId="3" borderId="21" xfId="0" applyNumberFormat="1" applyFont="1" applyFill="1" applyBorder="1" applyAlignment="1"/>
    <xf numFmtId="3" fontId="11" fillId="3" borderId="17" xfId="0" applyNumberFormat="1" applyFont="1" applyFill="1" applyBorder="1" applyAlignment="1"/>
    <xf numFmtId="3" fontId="8" fillId="3" borderId="17" xfId="0" applyNumberFormat="1" applyFont="1" applyFill="1" applyBorder="1" applyAlignment="1">
      <alignment horizontal="center" vertical="center"/>
    </xf>
    <xf numFmtId="176" fontId="9" fillId="3" borderId="17" xfId="0" applyNumberFormat="1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3" fontId="11" fillId="3" borderId="26" xfId="0" applyNumberFormat="1" applyFont="1" applyFill="1" applyBorder="1" applyAlignment="1"/>
    <xf numFmtId="0" fontId="0" fillId="3" borderId="17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" fontId="11" fillId="3" borderId="15" xfId="0" applyNumberFormat="1" applyFont="1" applyFill="1" applyBorder="1" applyAlignment="1"/>
    <xf numFmtId="0" fontId="7" fillId="3" borderId="50" xfId="0" applyFont="1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7" fillId="3" borderId="58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7" fillId="3" borderId="63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3" fontId="11" fillId="3" borderId="11" xfId="0" applyNumberFormat="1" applyFont="1" applyFill="1" applyBorder="1" applyAlignment="1"/>
    <xf numFmtId="3" fontId="8" fillId="3" borderId="11" xfId="0" applyNumberFormat="1" applyFont="1" applyFill="1" applyBorder="1" applyAlignment="1">
      <alignment horizontal="center" vertical="center"/>
    </xf>
    <xf numFmtId="176" fontId="9" fillId="3" borderId="11" xfId="0" applyNumberFormat="1" applyFont="1" applyFill="1" applyBorder="1" applyAlignment="1">
      <alignment horizontal="center" vertical="center"/>
    </xf>
    <xf numFmtId="176" fontId="9" fillId="4" borderId="15" xfId="0" applyNumberFormat="1" applyFont="1" applyFill="1" applyBorder="1" applyAlignment="1">
      <alignment horizontal="center" vertical="center"/>
    </xf>
    <xf numFmtId="176" fontId="9" fillId="4" borderId="16" xfId="0" applyNumberFormat="1" applyFont="1" applyFill="1" applyBorder="1" applyAlignment="1">
      <alignment horizontal="center" vertical="center"/>
    </xf>
    <xf numFmtId="176" fontId="9" fillId="4" borderId="21" xfId="0" applyNumberFormat="1" applyFont="1" applyFill="1" applyBorder="1" applyAlignment="1">
      <alignment horizontal="center" vertical="center"/>
    </xf>
    <xf numFmtId="176" fontId="9" fillId="4" borderId="17" xfId="0" applyNumberFormat="1" applyFont="1" applyFill="1" applyBorder="1" applyAlignment="1">
      <alignment horizontal="center" vertical="center"/>
    </xf>
    <xf numFmtId="176" fontId="9" fillId="4" borderId="26" xfId="0" applyNumberFormat="1" applyFont="1" applyFill="1" applyBorder="1" applyAlignment="1">
      <alignment horizontal="center" vertical="center"/>
    </xf>
    <xf numFmtId="176" fontId="9" fillId="4" borderId="11" xfId="0" applyNumberFormat="1" applyFont="1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  <xf numFmtId="3" fontId="8" fillId="3" borderId="43" xfId="0" applyNumberFormat="1" applyFont="1" applyFill="1" applyBorder="1" applyAlignment="1">
      <alignment horizontal="center" vertical="center"/>
    </xf>
    <xf numFmtId="176" fontId="9" fillId="4" borderId="43" xfId="0" applyNumberFormat="1" applyFont="1" applyFill="1" applyBorder="1" applyAlignment="1">
      <alignment horizontal="center" vertical="center"/>
    </xf>
    <xf numFmtId="176" fontId="9" fillId="3" borderId="43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5" borderId="40" xfId="0" applyNumberFormat="1" applyFill="1" applyBorder="1" applyAlignment="1">
      <alignment horizontal="center" vertical="center"/>
    </xf>
    <xf numFmtId="3" fontId="0" fillId="5" borderId="41" xfId="0" applyNumberFormat="1" applyFill="1" applyBorder="1" applyAlignment="1">
      <alignment horizontal="center" vertical="center"/>
    </xf>
    <xf numFmtId="3" fontId="0" fillId="5" borderId="44" xfId="0" applyNumberForma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52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3" fontId="0" fillId="3" borderId="55" xfId="0" applyNumberFormat="1" applyFill="1" applyBorder="1" applyAlignment="1">
      <alignment horizontal="center" vertical="center"/>
    </xf>
    <xf numFmtId="3" fontId="0" fillId="3" borderId="56" xfId="0" applyNumberFormat="1" applyFill="1" applyBorder="1" applyAlignment="1">
      <alignment horizontal="center" vertical="center"/>
    </xf>
    <xf numFmtId="3" fontId="0" fillId="3" borderId="57" xfId="0" applyNumberFormat="1" applyFill="1" applyBorder="1" applyAlignment="1">
      <alignment horizontal="center" vertical="center"/>
    </xf>
    <xf numFmtId="3" fontId="8" fillId="4" borderId="15" xfId="0" applyNumberFormat="1" applyFont="1" applyFill="1" applyBorder="1" applyAlignment="1">
      <alignment horizontal="center" vertical="center"/>
    </xf>
    <xf numFmtId="3" fontId="8" fillId="4" borderId="16" xfId="0" applyNumberFormat="1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3" fontId="0" fillId="3" borderId="27" xfId="0" applyNumberFormat="1" applyFill="1" applyBorder="1" applyAlignment="1">
      <alignment horizontal="center" vertical="center"/>
    </xf>
    <xf numFmtId="3" fontId="0" fillId="3" borderId="28" xfId="0" applyNumberFormat="1" applyFill="1" applyBorder="1" applyAlignment="1">
      <alignment horizontal="center" vertical="center"/>
    </xf>
    <xf numFmtId="3" fontId="0" fillId="3" borderId="49" xfId="0" applyNumberFormat="1" applyFill="1" applyBorder="1" applyAlignment="1">
      <alignment horizontal="center" vertical="center"/>
    </xf>
    <xf numFmtId="3" fontId="0" fillId="3" borderId="30" xfId="0" applyNumberFormat="1" applyFill="1" applyBorder="1" applyAlignment="1">
      <alignment horizontal="center" vertical="center"/>
    </xf>
    <xf numFmtId="3" fontId="0" fillId="3" borderId="31" xfId="0" applyNumberFormat="1" applyFill="1" applyBorder="1" applyAlignment="1">
      <alignment horizontal="center" vertical="center"/>
    </xf>
    <xf numFmtId="3" fontId="0" fillId="3" borderId="46" xfId="0" applyNumberFormat="1" applyFill="1" applyBorder="1" applyAlignment="1">
      <alignment horizontal="center" vertical="center"/>
    </xf>
    <xf numFmtId="3" fontId="0" fillId="3" borderId="52" xfId="0" applyNumberFormat="1" applyFill="1" applyBorder="1" applyAlignment="1">
      <alignment horizontal="center" vertical="center"/>
    </xf>
    <xf numFmtId="3" fontId="0" fillId="3" borderId="53" xfId="0" applyNumberFormat="1" applyFill="1" applyBorder="1" applyAlignment="1">
      <alignment horizontal="center" vertical="center"/>
    </xf>
    <xf numFmtId="3" fontId="0" fillId="3" borderId="54" xfId="0" applyNumberForma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3" fontId="0" fillId="5" borderId="60" xfId="0" applyNumberFormat="1" applyFill="1" applyBorder="1" applyAlignment="1">
      <alignment horizontal="center" vertical="center"/>
    </xf>
    <xf numFmtId="3" fontId="0" fillId="5" borderId="61" xfId="0" applyNumberFormat="1" applyFill="1" applyBorder="1" applyAlignment="1">
      <alignment horizontal="center" vertical="center"/>
    </xf>
    <xf numFmtId="3" fontId="0" fillId="5" borderId="62" xfId="0" applyNumberForma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3" fontId="0" fillId="3" borderId="33" xfId="0" applyNumberForma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3" fontId="0" fillId="3" borderId="47" xfId="0" applyNumberFormat="1" applyFill="1" applyBorder="1" applyAlignment="1">
      <alignment horizontal="center" vertical="center"/>
    </xf>
    <xf numFmtId="3" fontId="8" fillId="4" borderId="43" xfId="0" applyNumberFormat="1" applyFont="1" applyFill="1" applyBorder="1" applyAlignment="1">
      <alignment horizontal="center" vertical="center"/>
    </xf>
    <xf numFmtId="3" fontId="0" fillId="5" borderId="30" xfId="0" applyNumberFormat="1" applyFill="1" applyBorder="1" applyAlignment="1">
      <alignment horizontal="center" vertical="center"/>
    </xf>
    <xf numFmtId="3" fontId="0" fillId="5" borderId="31" xfId="0" applyNumberFormat="1" applyFill="1" applyBorder="1" applyAlignment="1">
      <alignment horizontal="center" vertical="center"/>
    </xf>
    <xf numFmtId="3" fontId="0" fillId="5" borderId="46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0" fontId="7" fillId="3" borderId="68" xfId="0" applyFont="1" applyFill="1" applyBorder="1" applyAlignment="1">
      <alignment horizontal="center" vertical="center"/>
    </xf>
    <xf numFmtId="0" fontId="7" fillId="3" borderId="6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 wrapText="1"/>
    </xf>
    <xf numFmtId="0" fontId="7" fillId="3" borderId="67" xfId="0" applyFont="1" applyFill="1" applyBorder="1" applyAlignment="1">
      <alignment horizontal="center" vertical="center" wrapText="1"/>
    </xf>
    <xf numFmtId="0" fontId="7" fillId="3" borderId="68" xfId="0" applyFont="1" applyFill="1" applyBorder="1" applyAlignment="1">
      <alignment horizontal="center" vertical="center" wrapText="1"/>
    </xf>
    <xf numFmtId="0" fontId="7" fillId="3" borderId="6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0" fillId="3" borderId="70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3" fontId="9" fillId="4" borderId="73" xfId="0" applyNumberFormat="1" applyFont="1" applyFill="1" applyBorder="1" applyAlignment="1">
      <alignment horizontal="center" vertical="center"/>
    </xf>
    <xf numFmtId="176" fontId="9" fillId="4" borderId="74" xfId="0" applyNumberFormat="1" applyFont="1" applyFill="1" applyBorder="1" applyAlignment="1">
      <alignment horizontal="center" vertical="center"/>
    </xf>
    <xf numFmtId="3" fontId="9" fillId="4" borderId="75" xfId="0" applyNumberFormat="1" applyFont="1" applyFill="1" applyBorder="1" applyAlignment="1">
      <alignment horizontal="center" vertical="center"/>
    </xf>
    <xf numFmtId="176" fontId="9" fillId="4" borderId="76" xfId="0" applyNumberFormat="1" applyFont="1" applyFill="1" applyBorder="1" applyAlignment="1">
      <alignment horizontal="center" vertical="center"/>
    </xf>
    <xf numFmtId="3" fontId="9" fillId="4" borderId="63" xfId="0" applyNumberFormat="1" applyFont="1" applyFill="1" applyBorder="1" applyAlignment="1">
      <alignment horizontal="center" vertical="center"/>
    </xf>
    <xf numFmtId="176" fontId="9" fillId="4" borderId="77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</cellXfs>
  <cellStyles count="9">
    <cellStyle name="쉼표 [0] 14" xfId="3"/>
    <cellStyle name="출력 2" xfId="1"/>
    <cellStyle name="표준" xfId="0" builtinId="0"/>
    <cellStyle name="표준 2" xfId="8"/>
    <cellStyle name="표준 2 2 2" xfId="6"/>
    <cellStyle name="표준 2 4" xfId="7"/>
    <cellStyle name="표준 2 5" xfId="5"/>
    <cellStyle name="표준 3 2" xfId="4"/>
    <cellStyle name="표준 4" xfId="2"/>
  </cellStyles>
  <dxfs count="0"/>
  <tableStyles count="0" defaultTableStyle="TableStyleMedium2" defaultPivotStyle="PivotStyleMedium9"/>
  <colors>
    <mruColors>
      <color rgb="FF0000FF"/>
      <color rgb="FFFFCC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285751</xdr:rowOff>
    </xdr:from>
    <xdr:to>
      <xdr:col>44</xdr:col>
      <xdr:colOff>556655</xdr:colOff>
      <xdr:row>45</xdr:row>
      <xdr:rowOff>91847</xdr:rowOff>
    </xdr:to>
    <xdr:grpSp>
      <xdr:nvGrpSpPr>
        <xdr:cNvPr id="62" name="그룹 61"/>
        <xdr:cNvGrpSpPr/>
      </xdr:nvGrpSpPr>
      <xdr:grpSpPr>
        <a:xfrm>
          <a:off x="2024063" y="714376"/>
          <a:ext cx="31989155" cy="19165659"/>
          <a:chOff x="2024063" y="714376"/>
          <a:chExt cx="31989155" cy="19165659"/>
        </a:xfrm>
      </xdr:grpSpPr>
      <xdr:sp macro="" textlink="">
        <xdr:nvSpPr>
          <xdr:cNvPr id="2" name="직사각형 1"/>
          <xdr:cNvSpPr/>
        </xdr:nvSpPr>
        <xdr:spPr>
          <a:xfrm>
            <a:off x="2024063" y="2535331"/>
            <a:ext cx="1143000" cy="1333500"/>
          </a:xfrm>
          <a:prstGeom prst="rect">
            <a:avLst/>
          </a:prstGeom>
          <a:noFill/>
          <a:ln w="38100">
            <a:solidFill>
              <a:srgbClr val="0000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3" name="직사각형 2"/>
          <xdr:cNvSpPr/>
        </xdr:nvSpPr>
        <xdr:spPr>
          <a:xfrm>
            <a:off x="4656735" y="2119003"/>
            <a:ext cx="9589944" cy="418729"/>
          </a:xfrm>
          <a:prstGeom prst="rect">
            <a:avLst/>
          </a:prstGeom>
          <a:noFill/>
          <a:ln w="38100"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5" name="직사각형 4"/>
          <xdr:cNvSpPr/>
        </xdr:nvSpPr>
        <xdr:spPr>
          <a:xfrm>
            <a:off x="14984865" y="2119003"/>
            <a:ext cx="2214562" cy="418729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6" name="직사각형 5"/>
          <xdr:cNvSpPr/>
        </xdr:nvSpPr>
        <xdr:spPr>
          <a:xfrm>
            <a:off x="4656735" y="16830798"/>
            <a:ext cx="9589944" cy="2760395"/>
          </a:xfrm>
          <a:prstGeom prst="rect">
            <a:avLst/>
          </a:prstGeom>
          <a:noFill/>
          <a:ln w="38100">
            <a:solidFill>
              <a:srgbClr val="0000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8" name="직사각형 7"/>
          <xdr:cNvSpPr/>
        </xdr:nvSpPr>
        <xdr:spPr>
          <a:xfrm>
            <a:off x="20597813" y="2547627"/>
            <a:ext cx="1273196" cy="17043566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9" name="직사각형 8"/>
          <xdr:cNvSpPr/>
        </xdr:nvSpPr>
        <xdr:spPr>
          <a:xfrm>
            <a:off x="3288599" y="2612571"/>
            <a:ext cx="14666026" cy="14177406"/>
          </a:xfrm>
          <a:prstGeom prst="rect">
            <a:avLst/>
          </a:prstGeom>
          <a:noFill/>
          <a:ln w="38100"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cxnSp macro="">
        <xdr:nvCxnSpPr>
          <xdr:cNvPr id="14" name="직선 연결선 13"/>
          <xdr:cNvCxnSpPr>
            <a:stCxn id="5" idx="0"/>
          </xdr:cNvCxnSpPr>
        </xdr:nvCxnSpPr>
        <xdr:spPr>
          <a:xfrm flipV="1">
            <a:off x="16094528" y="1685925"/>
            <a:ext cx="7485" cy="433078"/>
          </a:xfrm>
          <a:prstGeom prst="line">
            <a:avLst/>
          </a:prstGeom>
          <a:ln w="635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직선 연결선 15"/>
          <xdr:cNvCxnSpPr/>
        </xdr:nvCxnSpPr>
        <xdr:spPr>
          <a:xfrm>
            <a:off x="16076239" y="1714500"/>
            <a:ext cx="11217215" cy="0"/>
          </a:xfrm>
          <a:prstGeom prst="line">
            <a:avLst/>
          </a:prstGeom>
          <a:ln w="635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직선 연결선 16"/>
          <xdr:cNvCxnSpPr/>
        </xdr:nvCxnSpPr>
        <xdr:spPr>
          <a:xfrm flipH="1" flipV="1">
            <a:off x="14631081" y="1353911"/>
            <a:ext cx="678" cy="765093"/>
          </a:xfrm>
          <a:prstGeom prst="line">
            <a:avLst/>
          </a:prstGeom>
          <a:ln w="635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직선 연결선 18"/>
          <xdr:cNvCxnSpPr/>
        </xdr:nvCxnSpPr>
        <xdr:spPr>
          <a:xfrm>
            <a:off x="14632521" y="1332140"/>
            <a:ext cx="15182895" cy="0"/>
          </a:xfrm>
          <a:prstGeom prst="line">
            <a:avLst/>
          </a:prstGeom>
          <a:ln w="635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직선 연결선 19"/>
          <xdr:cNvCxnSpPr/>
        </xdr:nvCxnSpPr>
        <xdr:spPr>
          <a:xfrm flipV="1">
            <a:off x="9709374" y="727983"/>
            <a:ext cx="0" cy="1391021"/>
          </a:xfrm>
          <a:prstGeom prst="line">
            <a:avLst/>
          </a:prstGeom>
          <a:ln w="63500">
            <a:solidFill>
              <a:srgbClr val="FFC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직선 연결선 20"/>
          <xdr:cNvCxnSpPr/>
        </xdr:nvCxnSpPr>
        <xdr:spPr>
          <a:xfrm>
            <a:off x="9691086" y="714376"/>
            <a:ext cx="22351880" cy="0"/>
          </a:xfrm>
          <a:prstGeom prst="line">
            <a:avLst/>
          </a:prstGeom>
          <a:ln w="63500">
            <a:solidFill>
              <a:srgbClr val="FFC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직사각형 3"/>
          <xdr:cNvSpPr/>
        </xdr:nvSpPr>
        <xdr:spPr>
          <a:xfrm>
            <a:off x="14246678" y="2119003"/>
            <a:ext cx="738188" cy="418729"/>
          </a:xfrm>
          <a:prstGeom prst="rect">
            <a:avLst/>
          </a:prstGeom>
          <a:noFill/>
          <a:ln w="38100">
            <a:solidFill>
              <a:srgbClr val="0000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23" name="직사각형 22"/>
          <xdr:cNvSpPr/>
        </xdr:nvSpPr>
        <xdr:spPr>
          <a:xfrm>
            <a:off x="26068193" y="2675660"/>
            <a:ext cx="2348778" cy="1117023"/>
          </a:xfrm>
          <a:prstGeom prst="rect">
            <a:avLst/>
          </a:prstGeom>
          <a:solidFill>
            <a:srgbClr val="92D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>
                <a:solidFill>
                  <a:schemeClr val="tx1"/>
                </a:solidFill>
              </a:rPr>
              <a:t>계산할 무기의 베이스 옵션 기입</a:t>
            </a:r>
            <a:endParaRPr lang="en-US" altLang="ko-KR" sz="1100">
              <a:solidFill>
                <a:schemeClr val="tx1"/>
              </a:solidFill>
            </a:endParaRPr>
          </a:p>
          <a:p>
            <a:pPr algn="l"/>
            <a:r>
              <a:rPr lang="ko-KR" altLang="en-US" sz="1100">
                <a:solidFill>
                  <a:schemeClr val="tx1"/>
                </a:solidFill>
              </a:rPr>
              <a:t>지팡이가 아니라면 지팡이칸의 값을 지우고 도끼나 철퇴쪽에 맞는 수치를 입력</a:t>
            </a:r>
          </a:p>
        </xdr:txBody>
      </xdr:sp>
      <xdr:sp macro="" textlink="">
        <xdr:nvSpPr>
          <xdr:cNvPr id="24" name="직사각형 23"/>
          <xdr:cNvSpPr/>
        </xdr:nvSpPr>
        <xdr:spPr>
          <a:xfrm>
            <a:off x="28615264" y="2675660"/>
            <a:ext cx="2356138" cy="1117023"/>
          </a:xfrm>
          <a:prstGeom prst="rect">
            <a:avLst/>
          </a:prstGeom>
          <a:solidFill>
            <a:srgbClr val="92D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>
                <a:solidFill>
                  <a:schemeClr val="tx1"/>
                </a:solidFill>
              </a:rPr>
              <a:t>핵심</a:t>
            </a:r>
            <a:r>
              <a:rPr lang="en-US" altLang="ko-KR" sz="1100">
                <a:solidFill>
                  <a:schemeClr val="tx1"/>
                </a:solidFill>
              </a:rPr>
              <a:t>,</a:t>
            </a:r>
            <a:r>
              <a:rPr lang="ko-KR" altLang="en-US" sz="1100">
                <a:solidFill>
                  <a:schemeClr val="tx1"/>
                </a:solidFill>
              </a:rPr>
              <a:t>기절</a:t>
            </a:r>
            <a:r>
              <a:rPr lang="en-US" altLang="ko-KR" sz="1100">
                <a:solidFill>
                  <a:schemeClr val="tx1"/>
                </a:solidFill>
              </a:rPr>
              <a:t>,</a:t>
            </a:r>
            <a:r>
              <a:rPr lang="en-US" altLang="ko-KR" sz="1100" baseline="0">
                <a:solidFill>
                  <a:schemeClr val="tx1"/>
                </a:solidFill>
              </a:rPr>
              <a:t> </a:t>
            </a:r>
            <a:r>
              <a:rPr lang="ko-KR" altLang="en-US" sz="1100" baseline="0">
                <a:solidFill>
                  <a:schemeClr val="tx1"/>
                </a:solidFill>
              </a:rPr>
              <a:t>부상 등 계산되지 않은</a:t>
            </a:r>
            <a:endParaRPr lang="en-US" altLang="ko-KR" sz="1100" baseline="0">
              <a:solidFill>
                <a:schemeClr val="tx1"/>
              </a:solidFill>
            </a:endParaRPr>
          </a:p>
          <a:p>
            <a:pPr algn="l"/>
            <a:r>
              <a:rPr lang="ko-KR" altLang="en-US" sz="1100" baseline="0">
                <a:solidFill>
                  <a:schemeClr val="tx1"/>
                </a:solidFill>
              </a:rPr>
              <a:t>나머지 피해류를 모두 더한 값</a:t>
            </a:r>
            <a:r>
              <a:rPr lang="en-US" altLang="ko-KR" sz="1100" baseline="0">
                <a:solidFill>
                  <a:schemeClr val="tx1"/>
                </a:solidFill>
              </a:rPr>
              <a:t>.</a:t>
            </a:r>
          </a:p>
          <a:p>
            <a:pPr algn="l"/>
            <a:r>
              <a:rPr lang="ko-KR" altLang="en-US" sz="1100" baseline="0">
                <a:solidFill>
                  <a:schemeClr val="tx1"/>
                </a:solidFill>
              </a:rPr>
              <a:t>공격력증가</a:t>
            </a:r>
            <a:r>
              <a:rPr lang="en-US" altLang="ko-KR" sz="1100" baseline="0">
                <a:solidFill>
                  <a:schemeClr val="tx1"/>
                </a:solidFill>
              </a:rPr>
              <a:t>,</a:t>
            </a:r>
            <a:r>
              <a:rPr lang="ko-KR" altLang="en-US" sz="1100" baseline="0">
                <a:solidFill>
                  <a:schemeClr val="tx1"/>
                </a:solidFill>
              </a:rPr>
              <a:t>곰형상 공격력 증가 등</a:t>
            </a:r>
            <a:r>
              <a:rPr lang="en-US" altLang="ko-KR" sz="1100" baseline="0">
                <a:solidFill>
                  <a:schemeClr val="tx1"/>
                </a:solidFill>
              </a:rPr>
              <a:t>.</a:t>
            </a:r>
          </a:p>
        </xdr:txBody>
      </xdr:sp>
      <xdr:sp macro="" textlink="">
        <xdr:nvSpPr>
          <xdr:cNvPr id="25" name="직사각형 24"/>
          <xdr:cNvSpPr/>
        </xdr:nvSpPr>
        <xdr:spPr>
          <a:xfrm>
            <a:off x="31169696" y="2675660"/>
            <a:ext cx="2356138" cy="1117023"/>
          </a:xfrm>
          <a:prstGeom prst="rect">
            <a:avLst/>
          </a:prstGeom>
          <a:solidFill>
            <a:srgbClr val="92D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>
                <a:solidFill>
                  <a:schemeClr val="tx1"/>
                </a:solidFill>
              </a:rPr>
              <a:t>상세 정보창에 있는 값들을 기입</a:t>
            </a:r>
            <a:r>
              <a:rPr lang="en-US" altLang="ko-KR" sz="1100">
                <a:solidFill>
                  <a:schemeClr val="tx1"/>
                </a:solidFill>
              </a:rPr>
              <a:t>.</a:t>
            </a:r>
          </a:p>
          <a:p>
            <a:pPr algn="l"/>
            <a:r>
              <a:rPr lang="ko-KR" altLang="en-US" sz="1100" baseline="0">
                <a:solidFill>
                  <a:schemeClr val="tx1"/>
                </a:solidFill>
              </a:rPr>
              <a:t>대지치피</a:t>
            </a:r>
            <a:r>
              <a:rPr lang="en-US" altLang="ko-KR" sz="1100" baseline="0">
                <a:solidFill>
                  <a:schemeClr val="tx1"/>
                </a:solidFill>
              </a:rPr>
              <a:t>(</a:t>
            </a:r>
            <a:r>
              <a:rPr lang="ko-KR" altLang="en-US" sz="1100" baseline="0">
                <a:solidFill>
                  <a:schemeClr val="tx1"/>
                </a:solidFill>
              </a:rPr>
              <a:t>늑대치피</a:t>
            </a:r>
            <a:r>
              <a:rPr lang="en-US" altLang="ko-KR" sz="1100" baseline="0">
                <a:solidFill>
                  <a:schemeClr val="tx1"/>
                </a:solidFill>
              </a:rPr>
              <a:t>)</a:t>
            </a:r>
            <a:r>
              <a:rPr lang="ko-KR" altLang="en-US" sz="1100" baseline="0">
                <a:solidFill>
                  <a:schemeClr val="tx1"/>
                </a:solidFill>
              </a:rPr>
              <a:t>는 상세 정보창에 없으므로 본인의 템을 다 보면서 합계치를 기입해야함</a:t>
            </a:r>
            <a:r>
              <a:rPr lang="en-US" altLang="ko-KR" sz="1100" baseline="0">
                <a:solidFill>
                  <a:schemeClr val="tx1"/>
                </a:solidFill>
              </a:rPr>
              <a:t>.</a:t>
            </a:r>
          </a:p>
        </xdr:txBody>
      </xdr:sp>
      <xdr:cxnSp macro="">
        <xdr:nvCxnSpPr>
          <xdr:cNvPr id="26" name="직선 연결선 25"/>
          <xdr:cNvCxnSpPr/>
        </xdr:nvCxnSpPr>
        <xdr:spPr>
          <a:xfrm flipV="1">
            <a:off x="27284237" y="1714500"/>
            <a:ext cx="0" cy="967344"/>
          </a:xfrm>
          <a:prstGeom prst="line">
            <a:avLst/>
          </a:prstGeom>
          <a:ln w="635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직선 연결선 26"/>
          <xdr:cNvCxnSpPr/>
        </xdr:nvCxnSpPr>
        <xdr:spPr>
          <a:xfrm flipV="1">
            <a:off x="29837123" y="1320511"/>
            <a:ext cx="0" cy="1361333"/>
          </a:xfrm>
          <a:prstGeom prst="line">
            <a:avLst/>
          </a:prstGeom>
          <a:ln w="635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직선 연결선 27"/>
          <xdr:cNvCxnSpPr/>
        </xdr:nvCxnSpPr>
        <xdr:spPr>
          <a:xfrm flipV="1">
            <a:off x="32032510" y="740353"/>
            <a:ext cx="0" cy="1941493"/>
          </a:xfrm>
          <a:prstGeom prst="line">
            <a:avLst/>
          </a:prstGeom>
          <a:ln w="63500">
            <a:solidFill>
              <a:srgbClr val="FFC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직사각형 34"/>
          <xdr:cNvSpPr/>
        </xdr:nvSpPr>
        <xdr:spPr>
          <a:xfrm>
            <a:off x="26312812" y="4937850"/>
            <a:ext cx="2348778" cy="517379"/>
          </a:xfrm>
          <a:prstGeom prst="rect">
            <a:avLst/>
          </a:prstGeom>
          <a:solidFill>
            <a:srgbClr val="92D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>
                <a:solidFill>
                  <a:schemeClr val="tx1"/>
                </a:solidFill>
              </a:rPr>
              <a:t>계산할 무기의 베이스 수치 입력</a:t>
            </a:r>
          </a:p>
        </xdr:txBody>
      </xdr:sp>
      <xdr:cxnSp macro="">
        <xdr:nvCxnSpPr>
          <xdr:cNvPr id="36" name="직선 연결선 35"/>
          <xdr:cNvCxnSpPr/>
        </xdr:nvCxnSpPr>
        <xdr:spPr>
          <a:xfrm flipV="1">
            <a:off x="2981325" y="3843338"/>
            <a:ext cx="0" cy="1419224"/>
          </a:xfrm>
          <a:prstGeom prst="line">
            <a:avLst/>
          </a:prstGeom>
          <a:ln w="635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직선 연결선 36"/>
          <xdr:cNvCxnSpPr/>
        </xdr:nvCxnSpPr>
        <xdr:spPr>
          <a:xfrm>
            <a:off x="3000375" y="5214938"/>
            <a:ext cx="23312437" cy="0"/>
          </a:xfrm>
          <a:prstGeom prst="line">
            <a:avLst/>
          </a:prstGeom>
          <a:ln w="635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직사각형 41"/>
          <xdr:cNvSpPr/>
        </xdr:nvSpPr>
        <xdr:spPr>
          <a:xfrm>
            <a:off x="26312812" y="5892516"/>
            <a:ext cx="2348778" cy="1155983"/>
          </a:xfrm>
          <a:prstGeom prst="rect">
            <a:avLst/>
          </a:prstGeom>
          <a:solidFill>
            <a:srgbClr val="92D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>
                <a:solidFill>
                  <a:schemeClr val="tx1"/>
                </a:solidFill>
              </a:rPr>
              <a:t>무기를 착용하고 유효옵이 없는 무기를 </a:t>
            </a:r>
            <a:r>
              <a:rPr lang="en-US" altLang="ko-KR" sz="1100">
                <a:solidFill>
                  <a:schemeClr val="tx1"/>
                </a:solidFill>
              </a:rPr>
              <a:t>0%</a:t>
            </a:r>
            <a:r>
              <a:rPr lang="ko-KR" altLang="en-US" sz="1100" baseline="0">
                <a:solidFill>
                  <a:schemeClr val="tx1"/>
                </a:solidFill>
              </a:rPr>
              <a:t> 기준으로 함</a:t>
            </a:r>
            <a:r>
              <a:rPr lang="en-US" altLang="ko-KR" sz="1100" baseline="0">
                <a:solidFill>
                  <a:schemeClr val="tx1"/>
                </a:solidFill>
              </a:rPr>
              <a:t>.</a:t>
            </a:r>
          </a:p>
          <a:p>
            <a:pPr algn="l"/>
            <a:r>
              <a:rPr lang="ko-KR" altLang="en-US" sz="1100" baseline="0">
                <a:solidFill>
                  <a:schemeClr val="tx1"/>
                </a:solidFill>
              </a:rPr>
              <a:t>퍼센티지가 가장 높은 값이 가장 데미지가 많이 올라가는 옵션임</a:t>
            </a:r>
            <a:endParaRPr lang="ko-KR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43" name="직선 연결선 42"/>
          <xdr:cNvCxnSpPr/>
        </xdr:nvCxnSpPr>
        <xdr:spPr>
          <a:xfrm>
            <a:off x="21859875" y="6477003"/>
            <a:ext cx="4452937" cy="0"/>
          </a:xfrm>
          <a:prstGeom prst="line">
            <a:avLst/>
          </a:prstGeom>
          <a:ln w="635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" name="직사각형 44"/>
          <xdr:cNvSpPr/>
        </xdr:nvSpPr>
        <xdr:spPr>
          <a:xfrm>
            <a:off x="26312812" y="7511766"/>
            <a:ext cx="2348778" cy="1155983"/>
          </a:xfrm>
          <a:prstGeom prst="rect">
            <a:avLst/>
          </a:prstGeom>
          <a:solidFill>
            <a:srgbClr val="92D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>
                <a:solidFill>
                  <a:schemeClr val="tx1"/>
                </a:solidFill>
              </a:rPr>
              <a:t>옵션 별 예제 테이블</a:t>
            </a:r>
            <a:r>
              <a:rPr lang="en-US" altLang="ko-KR" sz="1100">
                <a:solidFill>
                  <a:schemeClr val="tx1"/>
                </a:solidFill>
              </a:rPr>
              <a:t>.</a:t>
            </a:r>
          </a:p>
          <a:p>
            <a:pPr algn="l"/>
            <a:r>
              <a:rPr lang="ko-KR" altLang="en-US" sz="1100">
                <a:solidFill>
                  <a:schemeClr val="tx1"/>
                </a:solidFill>
              </a:rPr>
              <a:t>어떤 옵을 챙긴건지 확인</a:t>
            </a:r>
            <a:r>
              <a:rPr lang="en-US" altLang="ko-KR" sz="1100">
                <a:solidFill>
                  <a:schemeClr val="tx1"/>
                </a:solidFill>
              </a:rPr>
              <a:t>.</a:t>
            </a:r>
          </a:p>
          <a:p>
            <a:pPr algn="l"/>
            <a:r>
              <a:rPr lang="ko-KR" altLang="en-US" sz="1100">
                <a:solidFill>
                  <a:schemeClr val="tx1"/>
                </a:solidFill>
              </a:rPr>
              <a:t>합연산 피해류의 발동 조건은 무시</a:t>
            </a:r>
            <a:r>
              <a:rPr lang="en-US" altLang="ko-KR" sz="1100">
                <a:solidFill>
                  <a:schemeClr val="tx1"/>
                </a:solidFill>
              </a:rPr>
              <a:t>.</a:t>
            </a:r>
          </a:p>
          <a:p>
            <a:pPr algn="l"/>
            <a:r>
              <a:rPr lang="en-US" altLang="ko-KR" sz="1100">
                <a:solidFill>
                  <a:schemeClr val="tx1"/>
                </a:solidFill>
              </a:rPr>
              <a:t>(</a:t>
            </a:r>
            <a:r>
              <a:rPr lang="ko-KR" altLang="en-US" sz="1100">
                <a:solidFill>
                  <a:schemeClr val="tx1"/>
                </a:solidFill>
              </a:rPr>
              <a:t>다 발동 중으로 계산</a:t>
            </a:r>
            <a:r>
              <a:rPr lang="en-US" altLang="ko-KR" sz="1100">
                <a:solidFill>
                  <a:schemeClr val="tx1"/>
                </a:solidFill>
              </a:rPr>
              <a:t>)</a:t>
            </a:r>
            <a:endParaRPr lang="ko-KR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46" name="직선 연결선 45"/>
          <xdr:cNvCxnSpPr/>
        </xdr:nvCxnSpPr>
        <xdr:spPr>
          <a:xfrm>
            <a:off x="17954625" y="8215313"/>
            <a:ext cx="8358187" cy="0"/>
          </a:xfrm>
          <a:prstGeom prst="line">
            <a:avLst/>
          </a:prstGeom>
          <a:ln w="63500"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" name="직사각형 47"/>
          <xdr:cNvSpPr/>
        </xdr:nvSpPr>
        <xdr:spPr>
          <a:xfrm>
            <a:off x="26312812" y="9821578"/>
            <a:ext cx="3626304" cy="1676457"/>
          </a:xfrm>
          <a:prstGeom prst="rect">
            <a:avLst/>
          </a:prstGeom>
          <a:solidFill>
            <a:srgbClr val="92D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>
                <a:solidFill>
                  <a:schemeClr val="tx1"/>
                </a:solidFill>
              </a:rPr>
              <a:t>계산 번외편</a:t>
            </a:r>
            <a:r>
              <a:rPr lang="en-US" altLang="ko-KR" sz="1100">
                <a:solidFill>
                  <a:schemeClr val="tx1"/>
                </a:solidFill>
              </a:rPr>
              <a:t>.</a:t>
            </a:r>
          </a:p>
          <a:p>
            <a:pPr algn="l"/>
            <a:r>
              <a:rPr lang="ko-KR" altLang="en-US" sz="1100">
                <a:solidFill>
                  <a:schemeClr val="tx1"/>
                </a:solidFill>
              </a:rPr>
              <a:t>이 무기를 끼고 </a:t>
            </a:r>
            <a:r>
              <a:rPr lang="en-US" altLang="ko-KR" sz="1100">
                <a:solidFill>
                  <a:schemeClr val="tx1"/>
                </a:solidFill>
              </a:rPr>
              <a:t>"</a:t>
            </a:r>
            <a:r>
              <a:rPr lang="ko-KR" altLang="en-US" sz="1100">
                <a:solidFill>
                  <a:schemeClr val="tx1"/>
                </a:solidFill>
              </a:rPr>
              <a:t>만약</a:t>
            </a:r>
            <a:r>
              <a:rPr lang="en-US" altLang="ko-KR" sz="1100">
                <a:solidFill>
                  <a:schemeClr val="tx1"/>
                </a:solidFill>
              </a:rPr>
              <a:t>" </a:t>
            </a:r>
            <a:r>
              <a:rPr lang="ko-KR" altLang="en-US" sz="1100">
                <a:solidFill>
                  <a:schemeClr val="tx1"/>
                </a:solidFill>
              </a:rPr>
              <a:t>내 합연산</a:t>
            </a:r>
            <a:endParaRPr lang="en-US" altLang="ko-KR" sz="1100">
              <a:solidFill>
                <a:schemeClr val="tx1"/>
              </a:solidFill>
            </a:endParaRPr>
          </a:p>
          <a:p>
            <a:pPr algn="l"/>
            <a:r>
              <a:rPr lang="ko-KR" altLang="en-US" sz="1100">
                <a:solidFill>
                  <a:schemeClr val="tx1"/>
                </a:solidFill>
              </a:rPr>
              <a:t>피해의 합계가 </a:t>
            </a:r>
            <a:r>
              <a:rPr lang="en-US" altLang="ko-KR" sz="1100">
                <a:solidFill>
                  <a:schemeClr val="tx1"/>
                </a:solidFill>
              </a:rPr>
              <a:t>100/300/600/1000</a:t>
            </a:r>
            <a:r>
              <a:rPr lang="en-US" altLang="ko-KR" sz="1100" baseline="0">
                <a:solidFill>
                  <a:schemeClr val="tx1"/>
                </a:solidFill>
              </a:rPr>
              <a:t> </a:t>
            </a:r>
            <a:r>
              <a:rPr lang="ko-KR" altLang="en-US" sz="1100" baseline="0">
                <a:solidFill>
                  <a:schemeClr val="tx1"/>
                </a:solidFill>
              </a:rPr>
              <a:t>이었다면 피해증가율이 어떻게 변할까</a:t>
            </a:r>
            <a:r>
              <a:rPr lang="en-US" altLang="ko-KR" sz="1100" baseline="0">
                <a:solidFill>
                  <a:schemeClr val="tx1"/>
                </a:solidFill>
              </a:rPr>
              <a:t>?</a:t>
            </a:r>
            <a:r>
              <a:rPr lang="ko-KR" altLang="en-US" sz="1100" baseline="0">
                <a:solidFill>
                  <a:schemeClr val="tx1"/>
                </a:solidFill>
              </a:rPr>
              <a:t>를 계산한 테이블임</a:t>
            </a:r>
            <a:r>
              <a:rPr lang="en-US" altLang="ko-KR" sz="1100" baseline="0">
                <a:solidFill>
                  <a:schemeClr val="tx1"/>
                </a:solidFill>
              </a:rPr>
              <a:t>.</a:t>
            </a:r>
          </a:p>
          <a:p>
            <a:pPr algn="l"/>
            <a:r>
              <a:rPr lang="ko-KR" altLang="en-US" sz="1100" baseline="0">
                <a:solidFill>
                  <a:schemeClr val="tx1"/>
                </a:solidFill>
              </a:rPr>
              <a:t>본인의 능력치 변화에 따라 </a:t>
            </a:r>
            <a:r>
              <a:rPr lang="en-US" altLang="ko-KR" sz="1100" baseline="0">
                <a:solidFill>
                  <a:schemeClr val="tx1"/>
                </a:solidFill>
              </a:rPr>
              <a:t>"</a:t>
            </a:r>
            <a:r>
              <a:rPr lang="ko-KR" altLang="en-US" sz="1100" baseline="0">
                <a:solidFill>
                  <a:schemeClr val="tx1"/>
                </a:solidFill>
              </a:rPr>
              <a:t>이 옵션이 무조건 좋아</a:t>
            </a:r>
            <a:r>
              <a:rPr lang="en-US" altLang="ko-KR" sz="1100" baseline="0">
                <a:solidFill>
                  <a:schemeClr val="tx1"/>
                </a:solidFill>
              </a:rPr>
              <a:t>!"</a:t>
            </a:r>
            <a:r>
              <a:rPr lang="ko-KR" altLang="en-US" sz="1100" baseline="0">
                <a:solidFill>
                  <a:schemeClr val="tx1"/>
                </a:solidFill>
              </a:rPr>
              <a:t>는</a:t>
            </a:r>
            <a:endParaRPr lang="en-US" altLang="ko-KR" sz="1100" baseline="0">
              <a:solidFill>
                <a:schemeClr val="tx1"/>
              </a:solidFill>
            </a:endParaRPr>
          </a:p>
          <a:p>
            <a:pPr algn="l"/>
            <a:r>
              <a:rPr lang="ko-KR" altLang="en-US" sz="1100" baseline="0">
                <a:solidFill>
                  <a:schemeClr val="tx1"/>
                </a:solidFill>
              </a:rPr>
              <a:t>없다는 걸 보여줌</a:t>
            </a:r>
            <a:r>
              <a:rPr lang="en-US" altLang="ko-KR" sz="1100" baseline="0">
                <a:solidFill>
                  <a:schemeClr val="tx1"/>
                </a:solidFill>
              </a:rPr>
              <a:t>.</a:t>
            </a:r>
          </a:p>
        </xdr:txBody>
      </xdr:sp>
      <xdr:cxnSp macro="">
        <xdr:nvCxnSpPr>
          <xdr:cNvPr id="49" name="직선 연결선 48"/>
          <xdr:cNvCxnSpPr/>
        </xdr:nvCxnSpPr>
        <xdr:spPr>
          <a:xfrm>
            <a:off x="25860375" y="10429878"/>
            <a:ext cx="452437" cy="0"/>
          </a:xfrm>
          <a:prstGeom prst="line">
            <a:avLst/>
          </a:prstGeom>
          <a:ln w="635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1" name="직사각형 50"/>
          <xdr:cNvSpPr/>
        </xdr:nvSpPr>
        <xdr:spPr>
          <a:xfrm>
            <a:off x="30386914" y="9821578"/>
            <a:ext cx="3626304" cy="1676457"/>
          </a:xfrm>
          <a:prstGeom prst="rect">
            <a:avLst/>
          </a:prstGeom>
          <a:solidFill>
            <a:srgbClr val="92D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>
                <a:solidFill>
                  <a:schemeClr val="tx1"/>
                </a:solidFill>
              </a:rPr>
              <a:t>내 주스탯과 합산피해가 표와 같을 경우</a:t>
            </a:r>
            <a:r>
              <a:rPr lang="ko-KR" altLang="en-US" sz="1100" baseline="0">
                <a:solidFill>
                  <a:schemeClr val="tx1"/>
                </a:solidFill>
              </a:rPr>
              <a:t>에</a:t>
            </a:r>
            <a:endParaRPr lang="en-US" altLang="ko-KR" sz="1100" baseline="0">
              <a:solidFill>
                <a:schemeClr val="tx1"/>
              </a:solidFill>
            </a:endParaRPr>
          </a:p>
          <a:p>
            <a:pPr algn="l"/>
            <a:r>
              <a:rPr lang="ko-KR" altLang="en-US" sz="1100">
                <a:solidFill>
                  <a:schemeClr val="tx1"/>
                </a:solidFill>
              </a:rPr>
              <a:t>주스탯</a:t>
            </a:r>
            <a:r>
              <a:rPr lang="en-US" altLang="ko-KR" sz="1100">
                <a:solidFill>
                  <a:schemeClr val="tx1"/>
                </a:solidFill>
              </a:rPr>
              <a:t>(189)</a:t>
            </a:r>
            <a:r>
              <a:rPr lang="ko-KR" altLang="en-US" sz="1100">
                <a:solidFill>
                  <a:schemeClr val="tx1"/>
                </a:solidFill>
              </a:rPr>
              <a:t> </a:t>
            </a:r>
            <a:r>
              <a:rPr lang="en-US" altLang="ko-KR" sz="1100">
                <a:solidFill>
                  <a:schemeClr val="tx1"/>
                </a:solidFill>
              </a:rPr>
              <a:t>or </a:t>
            </a:r>
            <a:r>
              <a:rPr lang="ko-KR" altLang="en-US" sz="1100">
                <a:solidFill>
                  <a:schemeClr val="tx1"/>
                </a:solidFill>
              </a:rPr>
              <a:t>합산피해</a:t>
            </a:r>
            <a:r>
              <a:rPr lang="en-US" altLang="ko-KR" sz="1100">
                <a:solidFill>
                  <a:schemeClr val="tx1"/>
                </a:solidFill>
              </a:rPr>
              <a:t>(58.5)</a:t>
            </a:r>
            <a:r>
              <a:rPr lang="ko-KR" altLang="en-US" sz="1100">
                <a:solidFill>
                  <a:schemeClr val="tx1"/>
                </a:solidFill>
              </a:rPr>
              <a:t> 어느것을 챙겨도</a:t>
            </a:r>
            <a:endParaRPr lang="en-US" altLang="ko-KR" sz="1100">
              <a:solidFill>
                <a:schemeClr val="tx1"/>
              </a:solidFill>
            </a:endParaRPr>
          </a:p>
          <a:p>
            <a:pPr algn="l"/>
            <a:r>
              <a:rPr lang="ko-KR" altLang="en-US" sz="1100">
                <a:solidFill>
                  <a:schemeClr val="tx1"/>
                </a:solidFill>
              </a:rPr>
              <a:t>상승값이 같음</a:t>
            </a:r>
            <a:r>
              <a:rPr lang="en-US" altLang="ko-KR" sz="1100">
                <a:solidFill>
                  <a:schemeClr val="tx1"/>
                </a:solidFill>
              </a:rPr>
              <a:t>(</a:t>
            </a:r>
            <a:r>
              <a:rPr lang="ko-KR" altLang="en-US" sz="1100">
                <a:solidFill>
                  <a:schemeClr val="tx1"/>
                </a:solidFill>
              </a:rPr>
              <a:t>차이</a:t>
            </a:r>
            <a:r>
              <a:rPr lang="en-US" altLang="ko-KR" sz="1100">
                <a:solidFill>
                  <a:schemeClr val="tx1"/>
                </a:solidFill>
              </a:rPr>
              <a:t>0.1%</a:t>
            </a:r>
            <a:r>
              <a:rPr lang="ko-KR" altLang="en-US" sz="1100">
                <a:solidFill>
                  <a:schemeClr val="tx1"/>
                </a:solidFill>
              </a:rPr>
              <a:t>이내</a:t>
            </a:r>
            <a:r>
              <a:rPr lang="en-US" altLang="ko-KR" sz="1100">
                <a:solidFill>
                  <a:schemeClr val="tx1"/>
                </a:solidFill>
              </a:rPr>
              <a:t>)</a:t>
            </a:r>
          </a:p>
          <a:p>
            <a:pPr algn="l"/>
            <a:r>
              <a:rPr lang="ko-KR" altLang="en-US" sz="1100">
                <a:solidFill>
                  <a:schemeClr val="tx1"/>
                </a:solidFill>
              </a:rPr>
              <a:t>주스탯이 </a:t>
            </a:r>
            <a:r>
              <a:rPr lang="en-US" altLang="ko-KR" sz="1100">
                <a:solidFill>
                  <a:schemeClr val="tx1"/>
                </a:solidFill>
              </a:rPr>
              <a:t>100</a:t>
            </a:r>
            <a:r>
              <a:rPr lang="ko-KR" altLang="en-US" sz="1100">
                <a:solidFill>
                  <a:schemeClr val="tx1"/>
                </a:solidFill>
              </a:rPr>
              <a:t>일 때 합산피해가 </a:t>
            </a:r>
            <a:r>
              <a:rPr lang="en-US" altLang="ko-KR" sz="1100">
                <a:solidFill>
                  <a:schemeClr val="tx1"/>
                </a:solidFill>
              </a:rPr>
              <a:t>240</a:t>
            </a:r>
            <a:r>
              <a:rPr lang="ko-KR" altLang="en-US" sz="1100">
                <a:solidFill>
                  <a:schemeClr val="tx1"/>
                </a:solidFill>
              </a:rPr>
              <a:t>이면 합산피해를 챙기는게 상승률이 높음 </a:t>
            </a:r>
            <a:r>
              <a:rPr lang="en-US" altLang="ko-KR" sz="1100">
                <a:solidFill>
                  <a:schemeClr val="tx1"/>
                </a:solidFill>
              </a:rPr>
              <a:t>(</a:t>
            </a:r>
            <a:r>
              <a:rPr lang="ko-KR" altLang="en-US" sz="1100">
                <a:solidFill>
                  <a:schemeClr val="tx1"/>
                </a:solidFill>
              </a:rPr>
              <a:t>스탯으로 인한 추가 효과들은</a:t>
            </a:r>
            <a:r>
              <a:rPr lang="en-US" altLang="ko-KR" sz="1100" baseline="0">
                <a:solidFill>
                  <a:schemeClr val="tx1"/>
                </a:solidFill>
              </a:rPr>
              <a:t>..)</a:t>
            </a:r>
            <a:endParaRPr lang="en-US" altLang="ko-KR" sz="1100">
              <a:solidFill>
                <a:schemeClr val="tx1"/>
              </a:solidFill>
            </a:endParaRPr>
          </a:p>
        </xdr:txBody>
      </xdr:sp>
      <xdr:cxnSp macro="">
        <xdr:nvCxnSpPr>
          <xdr:cNvPr id="52" name="직선 연결선 51"/>
          <xdr:cNvCxnSpPr/>
        </xdr:nvCxnSpPr>
        <xdr:spPr>
          <a:xfrm flipV="1">
            <a:off x="31048777" y="11507932"/>
            <a:ext cx="0" cy="928378"/>
          </a:xfrm>
          <a:prstGeom prst="line">
            <a:avLst/>
          </a:prstGeom>
          <a:ln w="635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직선 연결선 53"/>
          <xdr:cNvCxnSpPr/>
        </xdr:nvCxnSpPr>
        <xdr:spPr>
          <a:xfrm flipV="1">
            <a:off x="27699872" y="11919238"/>
            <a:ext cx="0" cy="517073"/>
          </a:xfrm>
          <a:prstGeom prst="line">
            <a:avLst/>
          </a:prstGeom>
          <a:ln w="635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직선 연결선 55"/>
          <xdr:cNvCxnSpPr/>
        </xdr:nvCxnSpPr>
        <xdr:spPr>
          <a:xfrm>
            <a:off x="27674454" y="11919238"/>
            <a:ext cx="3400859" cy="0"/>
          </a:xfrm>
          <a:prstGeom prst="line">
            <a:avLst/>
          </a:prstGeom>
          <a:ln w="635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8" name="직사각형 57"/>
          <xdr:cNvSpPr/>
        </xdr:nvSpPr>
        <xdr:spPr>
          <a:xfrm>
            <a:off x="26312812" y="18203578"/>
            <a:ext cx="3626304" cy="1676457"/>
          </a:xfrm>
          <a:prstGeom prst="rect">
            <a:avLst/>
          </a:prstGeom>
          <a:solidFill>
            <a:srgbClr val="92D05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ko-KR" altLang="en-US" sz="1100">
                <a:solidFill>
                  <a:schemeClr val="tx1"/>
                </a:solidFill>
              </a:rPr>
              <a:t>테스트용 테이블</a:t>
            </a:r>
            <a:endParaRPr lang="en-US" altLang="ko-KR" sz="1100">
              <a:solidFill>
                <a:schemeClr val="tx1"/>
              </a:solidFill>
            </a:endParaRPr>
          </a:p>
          <a:p>
            <a:pPr algn="l"/>
            <a:r>
              <a:rPr lang="ko-KR" altLang="en-US" sz="1100" baseline="0">
                <a:solidFill>
                  <a:schemeClr val="tx1"/>
                </a:solidFill>
              </a:rPr>
              <a:t>무기 옵션이 항상 극옵은 아니니 여기서 테스트하면됨</a:t>
            </a:r>
            <a:endParaRPr lang="en-US" altLang="ko-KR" sz="1100" baseline="0">
              <a:solidFill>
                <a:schemeClr val="tx1"/>
              </a:solidFill>
            </a:endParaRPr>
          </a:p>
          <a:p>
            <a:pPr algn="l"/>
            <a:r>
              <a:rPr lang="ko-KR" altLang="en-US" sz="1100" baseline="0">
                <a:solidFill>
                  <a:schemeClr val="tx1"/>
                </a:solidFill>
              </a:rPr>
              <a:t>무기  베이스가 다른 것에 대한건 구현 안되어있으니</a:t>
            </a:r>
            <a:endParaRPr lang="en-US" altLang="ko-KR" sz="1100" baseline="0">
              <a:solidFill>
                <a:schemeClr val="tx1"/>
              </a:solidFill>
            </a:endParaRPr>
          </a:p>
          <a:p>
            <a:pPr algn="l"/>
            <a:r>
              <a:rPr lang="ko-KR" altLang="en-US" sz="1100" baseline="0">
                <a:solidFill>
                  <a:schemeClr val="tx1"/>
                </a:solidFill>
              </a:rPr>
              <a:t>아래 프리셋 저장용 테이블에 복사 해놓고 비교하면됨</a:t>
            </a:r>
            <a:endParaRPr lang="en-US" altLang="ko-KR" sz="1100" baseline="0">
              <a:solidFill>
                <a:schemeClr val="tx1"/>
              </a:solidFill>
            </a:endParaRPr>
          </a:p>
        </xdr:txBody>
      </xdr:sp>
      <xdr:cxnSp macro="">
        <xdr:nvCxnSpPr>
          <xdr:cNvPr id="59" name="직선 연결선 58"/>
          <xdr:cNvCxnSpPr/>
        </xdr:nvCxnSpPr>
        <xdr:spPr>
          <a:xfrm>
            <a:off x="14227709" y="18762890"/>
            <a:ext cx="12108916" cy="0"/>
          </a:xfrm>
          <a:prstGeom prst="line">
            <a:avLst/>
          </a:prstGeom>
          <a:ln w="63500">
            <a:solidFill>
              <a:srgbClr val="00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1" name="폭발 1 60"/>
          <xdr:cNvSpPr/>
        </xdr:nvSpPr>
        <xdr:spPr>
          <a:xfrm>
            <a:off x="7024687" y="5667375"/>
            <a:ext cx="5524500" cy="4524375"/>
          </a:xfrm>
          <a:prstGeom prst="irregularSeal1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ko-KR" altLang="en-US" sz="2000" b="1">
                <a:solidFill>
                  <a:srgbClr val="FF0000"/>
                </a:solidFill>
              </a:rPr>
              <a:t>초록색 칸에만 입력</a:t>
            </a:r>
            <a:r>
              <a:rPr lang="en-US" altLang="ko-KR" sz="2000" b="1">
                <a:solidFill>
                  <a:srgbClr val="FF0000"/>
                </a:solidFill>
              </a:rPr>
              <a:t>!</a:t>
            </a:r>
          </a:p>
          <a:p>
            <a:pPr algn="ctr"/>
            <a:r>
              <a:rPr lang="ko-KR" altLang="en-US" sz="2000" b="1">
                <a:solidFill>
                  <a:srgbClr val="FF0000"/>
                </a:solidFill>
              </a:rPr>
              <a:t>다른 칸은 건들지 말 것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Q91"/>
  <sheetViews>
    <sheetView tabSelected="1" zoomScale="40" zoomScaleNormal="40" workbookViewId="0">
      <pane ySplit="6" topLeftCell="A7" activePane="bottomLeft" state="frozen"/>
      <selection pane="bottomLeft" activeCell="S25" sqref="S25"/>
    </sheetView>
  </sheetViews>
  <sheetFormatPr defaultRowHeight="16.5" x14ac:dyDescent="0.3"/>
  <cols>
    <col min="1" max="1" width="9" style="1"/>
    <col min="2" max="2" width="17.625" style="1" customWidth="1"/>
    <col min="3" max="4" width="7.625" style="1" customWidth="1"/>
    <col min="5" max="5" width="1.625" style="1" customWidth="1"/>
    <col min="6" max="6" width="18.125" style="1" customWidth="1"/>
    <col min="7" max="24" width="9.625" style="1" customWidth="1"/>
    <col min="25" max="25" width="1.625" style="1" customWidth="1"/>
    <col min="26" max="28" width="16.625" style="1" customWidth="1"/>
    <col min="29" max="29" width="2.625" style="1" customWidth="1"/>
    <col min="30" max="33" width="12.625" style="1" customWidth="1"/>
    <col min="34" max="16384" width="9" style="1"/>
  </cols>
  <sheetData>
    <row r="1" spans="2:33" ht="33" customHeight="1" x14ac:dyDescent="0.3"/>
    <row r="2" spans="2:33" ht="33" customHeight="1" x14ac:dyDescent="0.3">
      <c r="B2" s="62" t="s">
        <v>32</v>
      </c>
      <c r="C2" s="63"/>
      <c r="D2" s="64"/>
      <c r="F2" s="116" t="s">
        <v>7</v>
      </c>
      <c r="G2" s="113" t="s">
        <v>4</v>
      </c>
      <c r="H2" s="114"/>
      <c r="I2" s="114"/>
      <c r="J2" s="114"/>
      <c r="K2" s="115"/>
      <c r="L2" s="113" t="s">
        <v>5</v>
      </c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5"/>
      <c r="Z2" s="102" t="s">
        <v>43</v>
      </c>
      <c r="AA2" s="102"/>
      <c r="AB2" s="102"/>
      <c r="AD2" s="62" t="s">
        <v>42</v>
      </c>
      <c r="AE2" s="63"/>
      <c r="AF2" s="63"/>
      <c r="AG2" s="64"/>
    </row>
    <row r="3" spans="2:33" ht="33" customHeight="1" x14ac:dyDescent="0.3">
      <c r="B3" s="110"/>
      <c r="C3" s="111"/>
      <c r="D3" s="112"/>
      <c r="F3" s="117"/>
      <c r="G3" s="3" t="s">
        <v>37</v>
      </c>
      <c r="H3" s="3" t="s">
        <v>9</v>
      </c>
      <c r="I3" s="3" t="s">
        <v>8</v>
      </c>
      <c r="J3" s="3" t="s">
        <v>0</v>
      </c>
      <c r="K3" s="3" t="s">
        <v>14</v>
      </c>
      <c r="L3" s="3" t="s">
        <v>16</v>
      </c>
      <c r="M3" s="3" t="s">
        <v>17</v>
      </c>
      <c r="N3" s="3" t="s">
        <v>1</v>
      </c>
      <c r="O3" s="3" t="s">
        <v>18</v>
      </c>
      <c r="P3" s="3" t="s">
        <v>19</v>
      </c>
      <c r="Q3" s="3" t="s">
        <v>20</v>
      </c>
      <c r="R3" s="3" t="s">
        <v>2</v>
      </c>
      <c r="S3" s="3" t="s">
        <v>3</v>
      </c>
      <c r="T3" s="68" t="s">
        <v>41</v>
      </c>
      <c r="U3" s="3" t="s">
        <v>26</v>
      </c>
      <c r="V3" s="3" t="s">
        <v>27</v>
      </c>
      <c r="W3" s="3" t="s">
        <v>28</v>
      </c>
      <c r="X3" s="68" t="s">
        <v>44</v>
      </c>
      <c r="Z3" s="102"/>
      <c r="AA3" s="102"/>
      <c r="AB3" s="102"/>
      <c r="AD3" s="65"/>
      <c r="AE3" s="66"/>
      <c r="AF3" s="66"/>
      <c r="AG3" s="67"/>
    </row>
    <row r="4" spans="2:33" ht="33" customHeight="1" x14ac:dyDescent="0.3">
      <c r="B4" s="110"/>
      <c r="C4" s="111"/>
      <c r="D4" s="112"/>
      <c r="F4" s="4" t="s">
        <v>21</v>
      </c>
      <c r="G4" s="5">
        <v>126</v>
      </c>
      <c r="H4" s="5">
        <v>42</v>
      </c>
      <c r="I4" s="5">
        <v>42</v>
      </c>
      <c r="J4" s="5">
        <v>47</v>
      </c>
      <c r="K4" s="5">
        <v>84</v>
      </c>
      <c r="L4" s="5">
        <v>39</v>
      </c>
      <c r="M4" s="5">
        <v>33</v>
      </c>
      <c r="N4" s="5">
        <v>47</v>
      </c>
      <c r="O4" s="5">
        <v>47</v>
      </c>
      <c r="P4" s="5">
        <v>70</v>
      </c>
      <c r="Q4" s="5">
        <v>70</v>
      </c>
      <c r="R4" s="5">
        <v>47</v>
      </c>
      <c r="S4" s="5">
        <v>47</v>
      </c>
      <c r="T4" s="73"/>
      <c r="U4" s="6" t="s">
        <v>29</v>
      </c>
      <c r="V4" s="6" t="s">
        <v>30</v>
      </c>
      <c r="W4" s="6" t="s">
        <v>31</v>
      </c>
      <c r="X4" s="69"/>
      <c r="Z4" s="102"/>
      <c r="AA4" s="102"/>
      <c r="AB4" s="102"/>
      <c r="AD4" s="77" t="s">
        <v>45</v>
      </c>
      <c r="AE4" s="77" t="s">
        <v>46</v>
      </c>
      <c r="AF4" s="77" t="s">
        <v>47</v>
      </c>
      <c r="AG4" s="77" t="s">
        <v>48</v>
      </c>
    </row>
    <row r="5" spans="2:33" ht="33" customHeight="1" thickBot="1" x14ac:dyDescent="0.35">
      <c r="B5" s="110"/>
      <c r="C5" s="111"/>
      <c r="D5" s="112"/>
      <c r="F5" s="7" t="s">
        <v>15</v>
      </c>
      <c r="G5" s="8">
        <f>G4*1.5</f>
        <v>189</v>
      </c>
      <c r="H5" s="8">
        <f t="shared" ref="H5:K5" si="0">H4*1.5</f>
        <v>63</v>
      </c>
      <c r="I5" s="8">
        <f t="shared" si="0"/>
        <v>63</v>
      </c>
      <c r="J5" s="8">
        <f t="shared" si="0"/>
        <v>70.5</v>
      </c>
      <c r="K5" s="8">
        <f t="shared" si="0"/>
        <v>126</v>
      </c>
      <c r="L5" s="8">
        <f t="shared" ref="L5" si="1">L4*1.5</f>
        <v>58.5</v>
      </c>
      <c r="M5" s="8">
        <f t="shared" ref="M5" si="2">M4*1.5</f>
        <v>49.5</v>
      </c>
      <c r="N5" s="8">
        <f t="shared" ref="N5" si="3">N4*1.5</f>
        <v>70.5</v>
      </c>
      <c r="O5" s="8">
        <f t="shared" ref="O5" si="4">O4*1.5</f>
        <v>70.5</v>
      </c>
      <c r="P5" s="8">
        <f t="shared" ref="P5" si="5">P4*1.5</f>
        <v>105</v>
      </c>
      <c r="Q5" s="8">
        <f t="shared" ref="Q5" si="6">Q4*1.5</f>
        <v>105</v>
      </c>
      <c r="R5" s="8">
        <f t="shared" ref="R5" si="7">R4*1.5</f>
        <v>70.5</v>
      </c>
      <c r="S5" s="8">
        <f t="shared" ref="S5" si="8">S4*1.5</f>
        <v>70.5</v>
      </c>
      <c r="T5" s="73"/>
      <c r="U5" s="8" t="s">
        <v>33</v>
      </c>
      <c r="V5" s="8" t="s">
        <v>34</v>
      </c>
      <c r="W5" s="8" t="s">
        <v>35</v>
      </c>
      <c r="X5" s="69"/>
      <c r="Z5" s="68" t="s">
        <v>39</v>
      </c>
      <c r="AA5" s="83" t="s">
        <v>40</v>
      </c>
      <c r="AB5" s="83" t="s">
        <v>36</v>
      </c>
      <c r="AD5" s="78"/>
      <c r="AE5" s="78"/>
      <c r="AF5" s="78"/>
      <c r="AG5" s="78"/>
    </row>
    <row r="6" spans="2:33" ht="33" customHeight="1" thickBot="1" x14ac:dyDescent="0.35">
      <c r="B6" s="65"/>
      <c r="C6" s="66"/>
      <c r="D6" s="67"/>
      <c r="F6" s="9" t="s">
        <v>54</v>
      </c>
      <c r="G6" s="50">
        <v>600</v>
      </c>
      <c r="H6" s="50">
        <v>150</v>
      </c>
      <c r="I6" s="50">
        <v>150</v>
      </c>
      <c r="J6" s="50">
        <v>110</v>
      </c>
      <c r="K6" s="50">
        <v>250</v>
      </c>
      <c r="L6" s="50">
        <v>98.6</v>
      </c>
      <c r="M6" s="50">
        <v>76</v>
      </c>
      <c r="N6" s="50">
        <v>34</v>
      </c>
      <c r="O6" s="50"/>
      <c r="P6" s="50"/>
      <c r="Q6" s="50">
        <v>155</v>
      </c>
      <c r="R6" s="50"/>
      <c r="S6" s="50">
        <v>24.3</v>
      </c>
      <c r="T6" s="50">
        <v>217</v>
      </c>
      <c r="U6" s="50">
        <v>52.5</v>
      </c>
      <c r="V6" s="50"/>
      <c r="W6" s="51"/>
      <c r="X6" s="10">
        <f>SUM(L6:T6)</f>
        <v>604.90000000000009</v>
      </c>
      <c r="Z6" s="103"/>
      <c r="AA6" s="84"/>
      <c r="AB6" s="84"/>
      <c r="AD6" s="79"/>
      <c r="AE6" s="79"/>
      <c r="AF6" s="79"/>
      <c r="AG6" s="79"/>
    </row>
    <row r="7" spans="2:33" ht="33" customHeight="1" x14ac:dyDescent="0.3">
      <c r="B7" s="11" t="s">
        <v>22</v>
      </c>
      <c r="C7" s="119">
        <v>2157</v>
      </c>
      <c r="D7" s="119"/>
      <c r="F7" s="118" t="s">
        <v>10</v>
      </c>
      <c r="G7" s="12">
        <v>189</v>
      </c>
      <c r="H7" s="12">
        <v>63</v>
      </c>
      <c r="I7" s="12">
        <v>63</v>
      </c>
      <c r="J7" s="12">
        <v>70.5</v>
      </c>
      <c r="K7" s="12"/>
      <c r="L7" s="12"/>
      <c r="M7" s="12"/>
      <c r="N7" s="12"/>
      <c r="O7" s="12"/>
      <c r="P7" s="12"/>
      <c r="Q7" s="12"/>
      <c r="R7" s="12"/>
      <c r="S7" s="12"/>
      <c r="T7" s="74"/>
      <c r="U7" s="75"/>
      <c r="V7" s="75"/>
      <c r="W7" s="76"/>
      <c r="X7" s="13">
        <f t="shared" ref="X7:X39" si="9">SUM(L7:S7)</f>
        <v>0</v>
      </c>
      <c r="Z7" s="88">
        <f>$C$10*(1+($G$6*0.001))*(1+(($H$6+$I$6)*0.01))*(1+($J$6*0.01))*(1+((($K$6+$W$6)*0.01)*0.03))*(1+(($X$6+$U$6+$V$6)*0.01))</f>
        <v>265518.89441280003</v>
      </c>
      <c r="AA7" s="14">
        <f>($C$10*(1+(($G$6+$G7)*0.001))*(1+(($H$6+H7+$I$6+I7)*0.01))*(1+(($J$6+J7)*0.01))*(1+((($K$6+$W$6+K7)*0.01)*0.03))*(1+(($X$6+$U$6+$V$6+X7)*0.01)))</f>
        <v>521464.93774110219</v>
      </c>
      <c r="AB7" s="44">
        <f>IF(0&lt;((AA7/$Z$7)*100)-100,((AA7/$Z$7)*100)-100,"0 %")</f>
        <v>96.394662946428582</v>
      </c>
      <c r="AD7" s="15">
        <f t="shared" ref="AD7:AD39" si="10">IF(0&lt;((($C$10*(1+(($G$6+$G7)*0.001))*(1+(($H$6+H7+$I$6+I7)*0.01))*(1+(($J$6+J7)*0.01))*(1+((($K$6+$W$6+K7)*0.01)*0.03))*(1+((100+$U$6+$V$6+X7)*0.01)))/($C$10*(1+($G$6*0.001))*(1+(($H$6+$I$6)*0.01))*(1+($J$6*0.01))*(1+((($K$6+$W$6)*0.01)*0.03))*(1+((100+$U$6+$V$6)*0.01))))*100)-100,((($C$10*(1+(($G$6+$G7)*0.001))*(1+(($H$6+H7+$I$6+I7)*0.01))*(1+(($J$6+J7)*0.01))*(1+((($K$6+$W$6+K7)*0.01)*0.03))*(1+((100+$U$6+$V$6+X7)*0.01)))/($C$10*(1+($G$6*0.001))*(1+(($H$6+$I$6)*0.01))*(1+($J$6*0.01))*(1+((($K$6+$W$6)*0.01)*0.03))*(1+((100+$U$6+$V$6)*0.01))))*100)-100,"0 %")</f>
        <v>96.394662946428554</v>
      </c>
      <c r="AE7" s="15">
        <f t="shared" ref="AE7:AE39" si="11">IF(0&lt;((($C$10*(1+(($G$6+$G7)*0.001))*(1+(($H$6+H7+$I$6+I7)*0.01))*(1+(($J$6+J7)*0.01))*(1+((($K$6+$W$6+K7)*0.01)*0.03))*(1+((300+$U$6+$V$6+X7)*0.01)))/($C$10*(1+($G$6*0.001))*(1+(($H$6+$I$6)*0.01))*(1+($J$6*0.01))*(1+((($K$6+$W$6)*0.01)*0.03))*(1+((300+$U$6+$V$6)*0.01))))*100)-100,((($C$10*(1+(($G$6+$G7)*0.001))*(1+(($H$6+H7+$I$6+I7)*0.01))*(1+(($J$6+J7)*0.01))*(1+((($K$6+$W$6+K7)*0.01)*0.03))*(1+((300+$U$6+$V$6+X7)*0.01)))/($C$10*(1+($G$6*0.001))*(1+(($H$6+$I$6)*0.01))*(1+($J$6*0.01))*(1+((($K$6+$W$6)*0.01)*0.03))*(1+((300+$U$6+$V$6)*0.01))))*100)-100,"0 %")</f>
        <v>96.394662946428582</v>
      </c>
      <c r="AF7" s="15">
        <f t="shared" ref="AF7:AF39" si="12">IF(0&lt;((($C$10*(1+(($G$6+$G7)*0.001))*(1+(($H$6+H7+$I$6+I7)*0.01))*(1+(($J$6+J7)*0.01))*(1+((($K$6+$W$6+K7)*0.01)*0.03))*(1+((600+$U$6+$V$6+X7)*0.01)))/($C$10*(1+($G$6*0.001))*(1+(($H$6+$I$6)*0.01))*(1+($J$6*0.01))*(1+((($K$6+$W$6)*0.01)*0.03))*(1+((600+$U$6+$V$6)*0.01))))*100)-100,((($C$10*(1+(($G$6+$G7)*0.001))*(1+(($H$6+H7+$I$6+I7)*0.01))*(1+(($J$6+J7)*0.01))*(1+((($K$6+$W$6+K7)*0.01)*0.03))*(1+((600+$U$6+$V$6+X7)*0.01)))/($C$10*(1+($G$6*0.001))*(1+(($H$6+$I$6)*0.01))*(1+($J$6*0.01))*(1+((($K$6+$W$6)*0.01)*0.03))*(1+((600+$U$6+$V$6)*0.01))))*100)-100,"0 %")</f>
        <v>96.39466294642861</v>
      </c>
      <c r="AG7" s="15">
        <f t="shared" ref="AG7:AG39" si="13">IF(0&lt;((($C$10*(1+(($G$6+$G7)*0.001))*(1+(($H$6+H7+$I$6+I7)*0.01))*(1+(($J$6+J7)*0.01))*(1+((($K$6+$W$6+K7)*0.01)*0.03))*(1+((1000+$U$6+$V$6+X7)*0.01)))/($C$10*(1+($G$6*0.001))*(1+(($H$6+$I$6)*0.01))*(1+($J$6*0.01))*(1+((($K$6+$W$6)*0.01)*0.03))*(1+((1000+$U$6+$V$6)*0.01))))*100)-100,((($C$10*(1+(($G$6+$G7)*0.001))*(1+(($H$6+H7+$I$6+I7)*0.01))*(1+(($J$6+J7)*0.01))*(1+((($K$6+$W$6+K7)*0.01)*0.03))*(1+((1000+$U$6+$V$6+X7)*0.01)))/($C$10*(1+($G$6*0.001))*(1+(($H$6+$I$6)*0.01))*(1+($J$6*0.01))*(1+((($K$6+$W$6)*0.01)*0.03))*(1+((1000+$U$6+$V$6)*0.01))))*100)-100,"0 %")</f>
        <v>96.394662946428582</v>
      </c>
    </row>
    <row r="8" spans="2:33" ht="33" customHeight="1" x14ac:dyDescent="0.3">
      <c r="B8" s="16" t="s">
        <v>23</v>
      </c>
      <c r="C8" s="120">
        <v>3235</v>
      </c>
      <c r="D8" s="120"/>
      <c r="F8" s="108"/>
      <c r="G8" s="17">
        <v>189</v>
      </c>
      <c r="H8" s="17">
        <v>63</v>
      </c>
      <c r="I8" s="17">
        <v>63</v>
      </c>
      <c r="J8" s="17"/>
      <c r="K8" s="17">
        <v>126</v>
      </c>
      <c r="L8" s="17"/>
      <c r="M8" s="17"/>
      <c r="N8" s="17"/>
      <c r="O8" s="17"/>
      <c r="P8" s="17"/>
      <c r="Q8" s="17"/>
      <c r="R8" s="17"/>
      <c r="S8" s="17"/>
      <c r="T8" s="70"/>
      <c r="U8" s="71"/>
      <c r="V8" s="71"/>
      <c r="W8" s="72"/>
      <c r="X8" s="13">
        <f t="shared" si="9"/>
        <v>0</v>
      </c>
      <c r="Z8" s="89"/>
      <c r="AA8" s="18">
        <f t="shared" ref="AA8:AA39" si="14">$C$10*(1+(($G$6+$G8)*0.001))*(1+(($H$6+H8+$I$6+I8)*0.01))*(1+(($J$6+J8)*0.01))*(1+((($K$6+$W$6+K8)*0.01)*0.03))*(1+(($X$6+$U$6+$V$6+X8)*0.01))</f>
        <v>404129.16592743096</v>
      </c>
      <c r="AB8" s="45">
        <f>IF(0&lt;((AA8/$Z$7)*100)-100,((AA8/$Z$7)*100)-100,"0 %")</f>
        <v>52.203543488372134</v>
      </c>
      <c r="AD8" s="19">
        <f t="shared" si="10"/>
        <v>52.203543488372134</v>
      </c>
      <c r="AE8" s="19">
        <f t="shared" si="11"/>
        <v>52.203543488372134</v>
      </c>
      <c r="AF8" s="19">
        <f t="shared" si="12"/>
        <v>52.203543488372134</v>
      </c>
      <c r="AG8" s="19">
        <f t="shared" si="13"/>
        <v>52.203543488372105</v>
      </c>
    </row>
    <row r="9" spans="2:33" ht="33" customHeight="1" x14ac:dyDescent="0.3">
      <c r="B9" s="20" t="s">
        <v>24</v>
      </c>
      <c r="C9" s="121">
        <v>0.9</v>
      </c>
      <c r="D9" s="121"/>
      <c r="F9" s="108"/>
      <c r="G9" s="17">
        <v>189</v>
      </c>
      <c r="H9" s="17">
        <v>63</v>
      </c>
      <c r="I9" s="17"/>
      <c r="J9" s="17">
        <v>70.5</v>
      </c>
      <c r="K9" s="17">
        <v>126</v>
      </c>
      <c r="L9" s="17"/>
      <c r="M9" s="17"/>
      <c r="N9" s="17"/>
      <c r="O9" s="17"/>
      <c r="P9" s="17"/>
      <c r="Q9" s="17"/>
      <c r="R9" s="17"/>
      <c r="S9" s="17"/>
      <c r="T9" s="70"/>
      <c r="U9" s="71"/>
      <c r="V9" s="71"/>
      <c r="W9" s="72"/>
      <c r="X9" s="13">
        <f t="shared" si="9"/>
        <v>0</v>
      </c>
      <c r="Z9" s="21"/>
      <c r="AA9" s="18">
        <f t="shared" si="14"/>
        <v>475148.11671867047</v>
      </c>
      <c r="AB9" s="45">
        <f>IF(0&lt;((AA9/$Z$7)*100)-100,((AA9/$Z$7)*100)-100,"0 %")</f>
        <v>78.950774019102994</v>
      </c>
      <c r="AD9" s="19">
        <f t="shared" si="10"/>
        <v>78.950774019102965</v>
      </c>
      <c r="AE9" s="19">
        <f t="shared" si="11"/>
        <v>78.950774019102994</v>
      </c>
      <c r="AF9" s="19">
        <f t="shared" si="12"/>
        <v>78.950774019102994</v>
      </c>
      <c r="AG9" s="19">
        <f t="shared" si="13"/>
        <v>78.950774019102965</v>
      </c>
    </row>
    <row r="10" spans="2:33" ht="33" customHeight="1" x14ac:dyDescent="0.3">
      <c r="B10" s="102" t="s">
        <v>25</v>
      </c>
      <c r="C10" s="122">
        <f>((C7+C8)/2)*C9</f>
        <v>2426.4</v>
      </c>
      <c r="D10" s="122"/>
      <c r="F10" s="108"/>
      <c r="G10" s="17">
        <v>189</v>
      </c>
      <c r="H10" s="17"/>
      <c r="I10" s="17">
        <v>63</v>
      </c>
      <c r="J10" s="17">
        <v>70.5</v>
      </c>
      <c r="K10" s="17">
        <v>126</v>
      </c>
      <c r="L10" s="8"/>
      <c r="M10" s="8"/>
      <c r="N10" s="8"/>
      <c r="O10" s="8"/>
      <c r="P10" s="8"/>
      <c r="Q10" s="8"/>
      <c r="R10" s="8"/>
      <c r="S10" s="8"/>
      <c r="T10" s="70"/>
      <c r="U10" s="71"/>
      <c r="V10" s="71"/>
      <c r="W10" s="72"/>
      <c r="X10" s="22">
        <f t="shared" si="9"/>
        <v>0</v>
      </c>
      <c r="Z10" s="23"/>
      <c r="AA10" s="18">
        <f t="shared" si="14"/>
        <v>475148.11671867047</v>
      </c>
      <c r="AB10" s="46">
        <f>IF(0&lt;((AA10/$Z$7)*100)-100,((AA10/$Z$7)*100)-100,"0 %")</f>
        <v>78.950774019102994</v>
      </c>
      <c r="AD10" s="19">
        <f t="shared" si="10"/>
        <v>78.950774019102965</v>
      </c>
      <c r="AE10" s="19">
        <f t="shared" si="11"/>
        <v>78.950774019102994</v>
      </c>
      <c r="AF10" s="19">
        <f t="shared" si="12"/>
        <v>78.950774019102994</v>
      </c>
      <c r="AG10" s="19">
        <f t="shared" si="13"/>
        <v>78.950774019102965</v>
      </c>
    </row>
    <row r="11" spans="2:33" ht="33" customHeight="1" x14ac:dyDescent="0.3">
      <c r="B11" s="102"/>
      <c r="C11" s="122"/>
      <c r="D11" s="122"/>
      <c r="F11" s="108"/>
      <c r="G11" s="8"/>
      <c r="H11" s="8">
        <v>63</v>
      </c>
      <c r="I11" s="8">
        <v>63</v>
      </c>
      <c r="J11" s="8">
        <v>70.5</v>
      </c>
      <c r="K11" s="8">
        <v>126</v>
      </c>
      <c r="L11" s="8"/>
      <c r="M11" s="8"/>
      <c r="N11" s="8"/>
      <c r="O11" s="8"/>
      <c r="P11" s="8"/>
      <c r="Q11" s="8"/>
      <c r="R11" s="8"/>
      <c r="S11" s="8"/>
      <c r="T11" s="80"/>
      <c r="U11" s="81"/>
      <c r="V11" s="81"/>
      <c r="W11" s="82"/>
      <c r="X11" s="22">
        <f t="shared" si="9"/>
        <v>0</v>
      </c>
      <c r="Z11" s="24"/>
      <c r="AA11" s="25">
        <f t="shared" si="14"/>
        <v>482773.48257401306</v>
      </c>
      <c r="AB11" s="47">
        <f>IF(0&lt;((AA11/$Z$7)*100)-100,((AA11/$Z$7)*100)-100,"0 %")</f>
        <v>81.822647176079727</v>
      </c>
      <c r="AD11" s="26">
        <f t="shared" si="10"/>
        <v>81.822647176079727</v>
      </c>
      <c r="AE11" s="26">
        <f t="shared" si="11"/>
        <v>81.822647176079727</v>
      </c>
      <c r="AF11" s="26">
        <f t="shared" si="12"/>
        <v>81.822647176079755</v>
      </c>
      <c r="AG11" s="26">
        <f t="shared" si="13"/>
        <v>81.822647176079755</v>
      </c>
    </row>
    <row r="12" spans="2:33" ht="33" customHeight="1" x14ac:dyDescent="0.3">
      <c r="F12" s="107" t="s">
        <v>11</v>
      </c>
      <c r="G12" s="6">
        <v>189</v>
      </c>
      <c r="H12" s="6">
        <v>63</v>
      </c>
      <c r="I12" s="6">
        <v>63</v>
      </c>
      <c r="J12" s="6"/>
      <c r="K12" s="6"/>
      <c r="L12" s="6"/>
      <c r="M12" s="6"/>
      <c r="N12" s="6">
        <v>70.5</v>
      </c>
      <c r="O12" s="6"/>
      <c r="P12" s="6"/>
      <c r="Q12" s="6"/>
      <c r="R12" s="6"/>
      <c r="S12" s="6"/>
      <c r="T12" s="93"/>
      <c r="U12" s="94"/>
      <c r="V12" s="94"/>
      <c r="W12" s="95"/>
      <c r="X12" s="27">
        <f t="shared" ref="X12:X18" si="15">SUM(L12:S12)</f>
        <v>70.5</v>
      </c>
      <c r="Z12" s="28"/>
      <c r="AA12" s="14">
        <f t="shared" si="14"/>
        <v>426740.75731795799</v>
      </c>
      <c r="AB12" s="48">
        <f t="shared" ref="AB12:AB18" si="16">IF(0&lt;((AA12/$Z$7)*100)-100,((AA12/$Z$7)*100)-100,"0 %")</f>
        <v>60.719544370543986</v>
      </c>
      <c r="AD12" s="15">
        <f t="shared" si="10"/>
        <v>88.086337871287157</v>
      </c>
      <c r="AE12" s="15">
        <f t="shared" si="11"/>
        <v>69.941409530386778</v>
      </c>
      <c r="AF12" s="15">
        <f t="shared" si="12"/>
        <v>60.808663205980139</v>
      </c>
      <c r="AG12" s="15">
        <f t="shared" si="13"/>
        <v>56.027673806941465</v>
      </c>
    </row>
    <row r="13" spans="2:33" ht="33" customHeight="1" x14ac:dyDescent="0.3">
      <c r="F13" s="108"/>
      <c r="G13" s="17">
        <v>189</v>
      </c>
      <c r="H13" s="17">
        <v>63</v>
      </c>
      <c r="I13" s="17"/>
      <c r="J13" s="17"/>
      <c r="K13" s="17">
        <v>126</v>
      </c>
      <c r="L13" s="17"/>
      <c r="M13" s="17"/>
      <c r="N13" s="17">
        <v>70.5</v>
      </c>
      <c r="O13" s="17"/>
      <c r="P13" s="17"/>
      <c r="Q13" s="17"/>
      <c r="R13" s="17"/>
      <c r="S13" s="17"/>
      <c r="T13" s="70"/>
      <c r="U13" s="71"/>
      <c r="V13" s="71"/>
      <c r="W13" s="72"/>
      <c r="X13" s="13">
        <f t="shared" si="15"/>
        <v>70.5</v>
      </c>
      <c r="Z13" s="21"/>
      <c r="AA13" s="18">
        <f t="shared" si="14"/>
        <v>388837.3934498278</v>
      </c>
      <c r="AB13" s="45">
        <f t="shared" si="16"/>
        <v>46.44434035843247</v>
      </c>
      <c r="AD13" s="19">
        <f t="shared" si="10"/>
        <v>71.380399240617066</v>
      </c>
      <c r="AE13" s="19">
        <f t="shared" si="11"/>
        <v>54.847114056533485</v>
      </c>
      <c r="AF13" s="19">
        <f t="shared" si="12"/>
        <v>46.525543606737273</v>
      </c>
      <c r="AG13" s="19">
        <f t="shared" si="13"/>
        <v>42.169204484790413</v>
      </c>
    </row>
    <row r="14" spans="2:33" ht="33" customHeight="1" x14ac:dyDescent="0.3">
      <c r="F14" s="108"/>
      <c r="G14" s="17">
        <v>189</v>
      </c>
      <c r="H14" s="17"/>
      <c r="I14" s="17"/>
      <c r="J14" s="17">
        <v>70.5</v>
      </c>
      <c r="K14" s="17">
        <v>126</v>
      </c>
      <c r="L14" s="17"/>
      <c r="M14" s="17"/>
      <c r="N14" s="17">
        <v>70.5</v>
      </c>
      <c r="O14" s="17"/>
      <c r="P14" s="17"/>
      <c r="Q14" s="17"/>
      <c r="R14" s="17"/>
      <c r="S14" s="17"/>
      <c r="T14" s="70"/>
      <c r="U14" s="71"/>
      <c r="V14" s="71"/>
      <c r="W14" s="72"/>
      <c r="X14" s="13">
        <f t="shared" si="15"/>
        <v>70.5</v>
      </c>
      <c r="Z14" s="21"/>
      <c r="AA14" s="18">
        <f t="shared" si="14"/>
        <v>448704.67494673125</v>
      </c>
      <c r="AB14" s="45">
        <f t="shared" si="16"/>
        <v>68.991617692236161</v>
      </c>
      <c r="AD14" s="19">
        <f t="shared" si="10"/>
        <v>97.766952533140369</v>
      </c>
      <c r="AE14" s="19">
        <f t="shared" si="11"/>
        <v>78.688122977918937</v>
      </c>
      <c r="AF14" s="19">
        <f t="shared" si="12"/>
        <v>69.085323384510133</v>
      </c>
      <c r="AG14" s="19">
        <f t="shared" si="13"/>
        <v>64.058261269088604</v>
      </c>
    </row>
    <row r="15" spans="2:33" ht="33" customHeight="1" x14ac:dyDescent="0.3">
      <c r="F15" s="108"/>
      <c r="G15" s="17"/>
      <c r="H15" s="17"/>
      <c r="I15" s="17">
        <v>63</v>
      </c>
      <c r="J15" s="17">
        <v>70.5</v>
      </c>
      <c r="K15" s="17">
        <v>126</v>
      </c>
      <c r="L15" s="17"/>
      <c r="M15" s="17"/>
      <c r="N15" s="8">
        <v>70.5</v>
      </c>
      <c r="O15" s="17"/>
      <c r="P15" s="17"/>
      <c r="Q15" s="17"/>
      <c r="R15" s="17"/>
      <c r="S15" s="17"/>
      <c r="T15" s="70"/>
      <c r="U15" s="71"/>
      <c r="V15" s="71"/>
      <c r="W15" s="72"/>
      <c r="X15" s="13">
        <f t="shared" si="15"/>
        <v>70.5</v>
      </c>
      <c r="Z15" s="21"/>
      <c r="AA15" s="18">
        <f t="shared" si="14"/>
        <v>464505.90162176971</v>
      </c>
      <c r="AB15" s="45">
        <f t="shared" si="16"/>
        <v>74.942691987714539</v>
      </c>
      <c r="AD15" s="19">
        <f t="shared" si="10"/>
        <v>104.73135611591715</v>
      </c>
      <c r="AE15" s="19">
        <f t="shared" si="11"/>
        <v>84.980661685358172</v>
      </c>
      <c r="AF15" s="19">
        <f t="shared" si="12"/>
        <v>75.039697545060193</v>
      </c>
      <c r="AG15" s="19">
        <f t="shared" si="13"/>
        <v>69.83560641159977</v>
      </c>
    </row>
    <row r="16" spans="2:33" ht="33" customHeight="1" x14ac:dyDescent="0.3">
      <c r="F16" s="108"/>
      <c r="G16" s="17">
        <v>189</v>
      </c>
      <c r="H16" s="17">
        <v>63</v>
      </c>
      <c r="I16" s="17"/>
      <c r="J16" s="17">
        <v>70.5</v>
      </c>
      <c r="K16" s="17"/>
      <c r="L16" s="17"/>
      <c r="M16" s="17"/>
      <c r="N16" s="8">
        <v>70.5</v>
      </c>
      <c r="O16" s="17"/>
      <c r="P16" s="17"/>
      <c r="Q16" s="17"/>
      <c r="R16" s="17"/>
      <c r="S16" s="17"/>
      <c r="T16" s="70"/>
      <c r="U16" s="71"/>
      <c r="V16" s="71"/>
      <c r="W16" s="72"/>
      <c r="X16" s="13">
        <f t="shared" si="15"/>
        <v>70.5</v>
      </c>
      <c r="Z16" s="21"/>
      <c r="AA16" s="18">
        <f t="shared" si="14"/>
        <v>501733.3176174105</v>
      </c>
      <c r="AB16" s="45">
        <f t="shared" si="16"/>
        <v>88.963319814585333</v>
      </c>
      <c r="AD16" s="19">
        <f t="shared" si="10"/>
        <v>121.13937016884714</v>
      </c>
      <c r="AE16" s="19">
        <f t="shared" si="11"/>
        <v>99.80577374457377</v>
      </c>
      <c r="AF16" s="19">
        <f t="shared" si="12"/>
        <v>89.068099796808241</v>
      </c>
      <c r="AG16" s="19">
        <f t="shared" si="13"/>
        <v>83.446931367175381</v>
      </c>
    </row>
    <row r="17" spans="6:42" ht="33" customHeight="1" x14ac:dyDescent="0.3">
      <c r="F17" s="108"/>
      <c r="G17" s="17">
        <v>189</v>
      </c>
      <c r="H17" s="17"/>
      <c r="I17" s="17">
        <v>63</v>
      </c>
      <c r="J17" s="17"/>
      <c r="K17" s="17">
        <v>126</v>
      </c>
      <c r="L17" s="17"/>
      <c r="M17" s="17"/>
      <c r="N17" s="8">
        <v>70.5</v>
      </c>
      <c r="O17" s="17"/>
      <c r="P17" s="17"/>
      <c r="Q17" s="17"/>
      <c r="R17" s="17"/>
      <c r="S17" s="17"/>
      <c r="T17" s="70"/>
      <c r="U17" s="71"/>
      <c r="V17" s="71"/>
      <c r="W17" s="72"/>
      <c r="X17" s="13">
        <f t="shared" si="15"/>
        <v>70.5</v>
      </c>
      <c r="Z17" s="21"/>
      <c r="AA17" s="18">
        <f t="shared" si="14"/>
        <v>388837.3934498278</v>
      </c>
      <c r="AB17" s="45">
        <f t="shared" si="16"/>
        <v>46.44434035843247</v>
      </c>
      <c r="AD17" s="19">
        <f t="shared" si="10"/>
        <v>71.380399240617066</v>
      </c>
      <c r="AE17" s="19">
        <f t="shared" si="11"/>
        <v>54.847114056533485</v>
      </c>
      <c r="AF17" s="19">
        <f t="shared" si="12"/>
        <v>46.525543606737273</v>
      </c>
      <c r="AG17" s="19">
        <f t="shared" si="13"/>
        <v>42.169204484790413</v>
      </c>
    </row>
    <row r="18" spans="6:42" ht="33" customHeight="1" x14ac:dyDescent="0.3">
      <c r="F18" s="108"/>
      <c r="G18" s="8"/>
      <c r="H18" s="8">
        <v>63</v>
      </c>
      <c r="I18" s="8"/>
      <c r="J18" s="8">
        <v>70.5</v>
      </c>
      <c r="K18" s="8">
        <v>126</v>
      </c>
      <c r="L18" s="8"/>
      <c r="M18" s="8"/>
      <c r="N18" s="8">
        <v>70.5</v>
      </c>
      <c r="O18" s="8"/>
      <c r="P18" s="8"/>
      <c r="Q18" s="8"/>
      <c r="R18" s="8"/>
      <c r="S18" s="8"/>
      <c r="T18" s="70"/>
      <c r="U18" s="71"/>
      <c r="V18" s="71"/>
      <c r="W18" s="72"/>
      <c r="X18" s="13">
        <f t="shared" si="15"/>
        <v>70.5</v>
      </c>
      <c r="Z18" s="21"/>
      <c r="AA18" s="18">
        <f t="shared" si="14"/>
        <v>464505.90162176971</v>
      </c>
      <c r="AB18" s="45">
        <f t="shared" si="16"/>
        <v>74.942691987714539</v>
      </c>
      <c r="AD18" s="19">
        <f t="shared" si="10"/>
        <v>104.73135611591715</v>
      </c>
      <c r="AE18" s="19">
        <f t="shared" si="11"/>
        <v>84.980661685358172</v>
      </c>
      <c r="AF18" s="19">
        <f t="shared" si="12"/>
        <v>75.039697545060193</v>
      </c>
      <c r="AG18" s="19">
        <f t="shared" si="13"/>
        <v>69.83560641159977</v>
      </c>
    </row>
    <row r="19" spans="6:42" ht="33" customHeight="1" x14ac:dyDescent="0.3">
      <c r="F19" s="109"/>
      <c r="G19" s="29"/>
      <c r="H19" s="29">
        <v>63</v>
      </c>
      <c r="I19" s="29">
        <v>63</v>
      </c>
      <c r="J19" s="29">
        <v>70.5</v>
      </c>
      <c r="K19" s="29"/>
      <c r="L19" s="29"/>
      <c r="M19" s="29"/>
      <c r="N19" s="8">
        <v>70.5</v>
      </c>
      <c r="O19" s="29"/>
      <c r="P19" s="29"/>
      <c r="Q19" s="29"/>
      <c r="R19" s="29"/>
      <c r="S19" s="29"/>
      <c r="T19" s="90"/>
      <c r="U19" s="91"/>
      <c r="V19" s="91"/>
      <c r="W19" s="92"/>
      <c r="X19" s="30">
        <f t="shared" si="9"/>
        <v>70.5</v>
      </c>
      <c r="Z19" s="24"/>
      <c r="AA19" s="25">
        <f t="shared" si="14"/>
        <v>509785.33334477758</v>
      </c>
      <c r="AB19" s="47">
        <f>IF(0&lt;((AA19/$Z$7)*100)-100,((AA19/$Z$7)*100)-100,"0 %")</f>
        <v>91.995878286619615</v>
      </c>
      <c r="AD19" s="26">
        <f t="shared" si="10"/>
        <v>124.68830268741152</v>
      </c>
      <c r="AE19" s="26">
        <f t="shared" si="11"/>
        <v>103.01233622730859</v>
      </c>
      <c r="AF19" s="26">
        <f t="shared" si="12"/>
        <v>92.102339819648762</v>
      </c>
      <c r="AG19" s="26">
        <f t="shared" si="13"/>
        <v>86.390960644561488</v>
      </c>
    </row>
    <row r="20" spans="6:42" ht="33" customHeight="1" x14ac:dyDescent="0.3">
      <c r="F20" s="107" t="s">
        <v>12</v>
      </c>
      <c r="G20" s="6">
        <v>189</v>
      </c>
      <c r="H20" s="6">
        <v>63</v>
      </c>
      <c r="I20" s="17"/>
      <c r="J20" s="17"/>
      <c r="K20" s="17"/>
      <c r="L20" s="6">
        <v>58.5</v>
      </c>
      <c r="M20" s="6"/>
      <c r="N20" s="6"/>
      <c r="O20" s="6">
        <v>70.5</v>
      </c>
      <c r="P20" s="6"/>
      <c r="Q20" s="6"/>
      <c r="R20" s="6"/>
      <c r="S20" s="6"/>
      <c r="T20" s="93"/>
      <c r="U20" s="94"/>
      <c r="V20" s="94"/>
      <c r="W20" s="95"/>
      <c r="X20" s="31">
        <f t="shared" si="9"/>
        <v>129</v>
      </c>
      <c r="Z20" s="28"/>
      <c r="AA20" s="14">
        <f t="shared" si="14"/>
        <v>402171.44843018317</v>
      </c>
      <c r="AB20" s="48">
        <f>IF(0&lt;((AA20/$Z$7)*100)-100,((AA20/$Z$7)*100)-100,"0 %")</f>
        <v>51.466225904409868</v>
      </c>
      <c r="AD20" s="15">
        <f t="shared" si="10"/>
        <v>95.544010210396038</v>
      </c>
      <c r="AE20" s="15">
        <f t="shared" si="11"/>
        <v>66.319240504143664</v>
      </c>
      <c r="AF20" s="15">
        <f t="shared" si="12"/>
        <v>51.60976339285719</v>
      </c>
      <c r="AG20" s="15">
        <f t="shared" si="13"/>
        <v>43.909357443058582</v>
      </c>
    </row>
    <row r="21" spans="6:42" ht="33" customHeight="1" x14ac:dyDescent="0.3">
      <c r="F21" s="108"/>
      <c r="G21" s="17">
        <v>189</v>
      </c>
      <c r="H21" s="8"/>
      <c r="I21" s="17">
        <v>63</v>
      </c>
      <c r="J21" s="17"/>
      <c r="K21" s="17"/>
      <c r="L21" s="17">
        <v>58.5</v>
      </c>
      <c r="M21" s="17"/>
      <c r="N21" s="17"/>
      <c r="O21" s="17">
        <v>70.5</v>
      </c>
      <c r="P21" s="17"/>
      <c r="Q21" s="17"/>
      <c r="R21" s="17"/>
      <c r="S21" s="17"/>
      <c r="T21" s="70"/>
      <c r="U21" s="71"/>
      <c r="V21" s="71"/>
      <c r="W21" s="72"/>
      <c r="X21" s="13">
        <f t="shared" si="9"/>
        <v>129</v>
      </c>
      <c r="Z21" s="21"/>
      <c r="AA21" s="18">
        <f t="shared" si="14"/>
        <v>402171.44843018317</v>
      </c>
      <c r="AB21" s="45">
        <f>IF(0&lt;((AA21/$Z$7)*100)-100,((AA21/$Z$7)*100)-100,"0 %")</f>
        <v>51.466225904409868</v>
      </c>
      <c r="AD21" s="19">
        <f t="shared" si="10"/>
        <v>95.544010210396038</v>
      </c>
      <c r="AE21" s="19">
        <f t="shared" si="11"/>
        <v>66.319240504143664</v>
      </c>
      <c r="AF21" s="19">
        <f t="shared" si="12"/>
        <v>51.60976339285719</v>
      </c>
      <c r="AG21" s="19">
        <f t="shared" si="13"/>
        <v>43.909357443058582</v>
      </c>
    </row>
    <row r="22" spans="6:42" ht="33" customHeight="1" x14ac:dyDescent="0.3">
      <c r="F22" s="108"/>
      <c r="G22" s="8">
        <v>189</v>
      </c>
      <c r="H22" s="8"/>
      <c r="I22" s="17"/>
      <c r="J22" s="17">
        <v>70.5</v>
      </c>
      <c r="K22" s="17"/>
      <c r="L22" s="17">
        <v>58.5</v>
      </c>
      <c r="M22" s="17"/>
      <c r="N22" s="17"/>
      <c r="O22" s="17">
        <v>70.5</v>
      </c>
      <c r="P22" s="17"/>
      <c r="Q22" s="17"/>
      <c r="R22" s="17"/>
      <c r="S22" s="17"/>
      <c r="T22" s="70"/>
      <c r="U22" s="71"/>
      <c r="V22" s="71"/>
      <c r="W22" s="72"/>
      <c r="X22" s="13">
        <f t="shared" si="9"/>
        <v>129</v>
      </c>
      <c r="Z22" s="21"/>
      <c r="AA22" s="18">
        <f t="shared" si="14"/>
        <v>464091.70537762571</v>
      </c>
      <c r="AB22" s="45">
        <f>IF(0&lt;((AA22/$Z$7)*100)-100,((AA22/$Z$7)*100)-100,"0 %")</f>
        <v>74.786696970840097</v>
      </c>
      <c r="AD22" s="19">
        <f t="shared" si="10"/>
        <v>125.65090965346536</v>
      </c>
      <c r="AE22" s="19">
        <f t="shared" si="11"/>
        <v>91.926553374112075</v>
      </c>
      <c r="AF22" s="19">
        <f t="shared" si="12"/>
        <v>74.952334183673543</v>
      </c>
      <c r="AG22" s="19">
        <f t="shared" si="13"/>
        <v>66.066336574217559</v>
      </c>
    </row>
    <row r="23" spans="6:42" ht="33" customHeight="1" x14ac:dyDescent="0.3">
      <c r="F23" s="108"/>
      <c r="G23" s="8">
        <v>189</v>
      </c>
      <c r="H23" s="8"/>
      <c r="I23" s="17"/>
      <c r="J23" s="17"/>
      <c r="K23" s="17">
        <v>126</v>
      </c>
      <c r="L23" s="17">
        <v>58.5</v>
      </c>
      <c r="M23" s="8"/>
      <c r="N23" s="8"/>
      <c r="O23" s="8">
        <v>70.5</v>
      </c>
      <c r="P23" s="8"/>
      <c r="Q23" s="8"/>
      <c r="R23" s="8"/>
      <c r="S23" s="8"/>
      <c r="T23" s="70"/>
      <c r="U23" s="71"/>
      <c r="V23" s="71"/>
      <c r="W23" s="72"/>
      <c r="X23" s="13">
        <f t="shared" ref="X23:X28" si="17">SUM(L23:S23)</f>
        <v>129</v>
      </c>
      <c r="Z23" s="21"/>
      <c r="AA23" s="18">
        <f t="shared" si="14"/>
        <v>359665.58867897559</v>
      </c>
      <c r="AB23" s="45">
        <f t="shared" ref="AB23:AB28" si="18">IF(0&lt;((AA23/$Z$7)*100)-100,((AA23/$Z$7)*100)-100,"0 %")</f>
        <v>35.457625143544959</v>
      </c>
      <c r="AD23" s="19">
        <f t="shared" si="10"/>
        <v>74.876789039834193</v>
      </c>
      <c r="AE23" s="19">
        <f t="shared" si="11"/>
        <v>48.740811358088166</v>
      </c>
      <c r="AF23" s="19">
        <f t="shared" si="12"/>
        <v>35.585992026578111</v>
      </c>
      <c r="AG23" s="19">
        <f t="shared" si="13"/>
        <v>28.699448862432547</v>
      </c>
    </row>
    <row r="24" spans="6:42" ht="33" customHeight="1" x14ac:dyDescent="0.3">
      <c r="F24" s="108"/>
      <c r="G24" s="8"/>
      <c r="H24" s="8">
        <v>63</v>
      </c>
      <c r="I24" s="17">
        <v>63</v>
      </c>
      <c r="J24" s="17"/>
      <c r="K24" s="17"/>
      <c r="L24" s="17">
        <v>58.5</v>
      </c>
      <c r="M24" s="8"/>
      <c r="N24" s="8"/>
      <c r="O24" s="8">
        <v>70.5</v>
      </c>
      <c r="P24" s="8"/>
      <c r="Q24" s="8"/>
      <c r="R24" s="8"/>
      <c r="S24" s="8"/>
      <c r="T24" s="70"/>
      <c r="U24" s="71"/>
      <c r="V24" s="71"/>
      <c r="W24" s="72"/>
      <c r="X24" s="13">
        <f t="shared" si="17"/>
        <v>129</v>
      </c>
      <c r="Z24" s="21"/>
      <c r="AA24" s="18">
        <f t="shared" si="14"/>
        <v>408625.65570355201</v>
      </c>
      <c r="AB24" s="45">
        <f t="shared" si="18"/>
        <v>53.897016107736988</v>
      </c>
      <c r="AD24" s="19">
        <f t="shared" si="10"/>
        <v>98.682178217821729</v>
      </c>
      <c r="AE24" s="19">
        <f t="shared" si="11"/>
        <v>68.988397790055245</v>
      </c>
      <c r="AF24" s="19">
        <f t="shared" si="12"/>
        <v>54.042857142857144</v>
      </c>
      <c r="AG24" s="19">
        <f t="shared" si="13"/>
        <v>46.218872017353561</v>
      </c>
    </row>
    <row r="25" spans="6:42" ht="33" customHeight="1" x14ac:dyDescent="0.3">
      <c r="F25" s="108"/>
      <c r="G25" s="8"/>
      <c r="H25" s="8">
        <v>63</v>
      </c>
      <c r="I25" s="17"/>
      <c r="J25" s="17">
        <v>70.5</v>
      </c>
      <c r="K25" s="17"/>
      <c r="L25" s="17">
        <v>58.5</v>
      </c>
      <c r="M25" s="8"/>
      <c r="N25" s="8"/>
      <c r="O25" s="8">
        <v>70.5</v>
      </c>
      <c r="P25" s="8"/>
      <c r="Q25" s="8"/>
      <c r="R25" s="8"/>
      <c r="S25" s="8"/>
      <c r="T25" s="70"/>
      <c r="U25" s="71"/>
      <c r="V25" s="71"/>
      <c r="W25" s="72"/>
      <c r="X25" s="13">
        <f t="shared" si="17"/>
        <v>129</v>
      </c>
      <c r="Z25" s="21"/>
      <c r="AA25" s="18">
        <f t="shared" si="14"/>
        <v>480434.78946862073</v>
      </c>
      <c r="AB25" s="45">
        <f t="shared" si="18"/>
        <v>80.9418461654532</v>
      </c>
      <c r="AD25" s="19">
        <f t="shared" si="10"/>
        <v>133.59725247524744</v>
      </c>
      <c r="AE25" s="19">
        <f t="shared" si="11"/>
        <v>98.68528610891866</v>
      </c>
      <c r="AF25" s="19">
        <f t="shared" si="12"/>
        <v>81.113316326530594</v>
      </c>
      <c r="AG25" s="19">
        <f t="shared" si="13"/>
        <v>71.914396498295616</v>
      </c>
    </row>
    <row r="26" spans="6:42" ht="33" customHeight="1" x14ac:dyDescent="0.3">
      <c r="F26" s="108"/>
      <c r="G26" s="8"/>
      <c r="H26" s="8">
        <v>63</v>
      </c>
      <c r="I26" s="17"/>
      <c r="J26" s="17"/>
      <c r="K26" s="17">
        <v>126</v>
      </c>
      <c r="L26" s="17">
        <v>58.5</v>
      </c>
      <c r="M26" s="8"/>
      <c r="N26" s="8"/>
      <c r="O26" s="8">
        <v>70.5</v>
      </c>
      <c r="P26" s="8"/>
      <c r="Q26" s="8"/>
      <c r="R26" s="8"/>
      <c r="S26" s="8"/>
      <c r="T26" s="70"/>
      <c r="U26" s="71"/>
      <c r="V26" s="71"/>
      <c r="W26" s="72"/>
      <c r="X26" s="13">
        <f t="shared" si="17"/>
        <v>129</v>
      </c>
      <c r="Z26" s="21"/>
      <c r="AA26" s="18">
        <f t="shared" si="14"/>
        <v>372331.28576493164</v>
      </c>
      <c r="AB26" s="45">
        <f t="shared" si="18"/>
        <v>40.227793049661955</v>
      </c>
      <c r="AD26" s="19">
        <f t="shared" si="10"/>
        <v>81.035110845037963</v>
      </c>
      <c r="AE26" s="19">
        <f t="shared" si="11"/>
        <v>53.978749376846991</v>
      </c>
      <c r="AF26" s="19">
        <f t="shared" si="12"/>
        <v>40.360680398671121</v>
      </c>
      <c r="AG26" s="19">
        <f t="shared" si="13"/>
        <v>33.231626211975993</v>
      </c>
    </row>
    <row r="27" spans="6:42" ht="33" customHeight="1" x14ac:dyDescent="0.3">
      <c r="F27" s="108"/>
      <c r="G27" s="8"/>
      <c r="H27" s="8"/>
      <c r="I27" s="17">
        <v>63</v>
      </c>
      <c r="J27" s="17">
        <v>70.5</v>
      </c>
      <c r="K27" s="17"/>
      <c r="L27" s="17">
        <v>58.5</v>
      </c>
      <c r="M27" s="8"/>
      <c r="N27" s="8"/>
      <c r="O27" s="8">
        <v>70.5</v>
      </c>
      <c r="P27" s="8"/>
      <c r="Q27" s="8"/>
      <c r="R27" s="8"/>
      <c r="S27" s="8"/>
      <c r="T27" s="70"/>
      <c r="U27" s="71"/>
      <c r="V27" s="71"/>
      <c r="W27" s="72"/>
      <c r="X27" s="13">
        <f t="shared" si="17"/>
        <v>129</v>
      </c>
      <c r="Z27" s="21"/>
      <c r="AA27" s="18">
        <f t="shared" si="14"/>
        <v>480434.78946862073</v>
      </c>
      <c r="AB27" s="45">
        <f t="shared" si="18"/>
        <v>80.9418461654532</v>
      </c>
      <c r="AD27" s="19">
        <f t="shared" si="10"/>
        <v>133.59725247524744</v>
      </c>
      <c r="AE27" s="19">
        <f t="shared" si="11"/>
        <v>98.68528610891866</v>
      </c>
      <c r="AF27" s="19">
        <f t="shared" si="12"/>
        <v>81.113316326530594</v>
      </c>
      <c r="AG27" s="19">
        <f t="shared" si="13"/>
        <v>71.914396498295616</v>
      </c>
    </row>
    <row r="28" spans="6:42" ht="33" customHeight="1" x14ac:dyDescent="0.3">
      <c r="F28" s="108"/>
      <c r="G28" s="8"/>
      <c r="H28" s="8"/>
      <c r="I28" s="17"/>
      <c r="J28" s="17">
        <v>70.5</v>
      </c>
      <c r="K28" s="17">
        <v>126</v>
      </c>
      <c r="L28" s="17">
        <v>58.5</v>
      </c>
      <c r="M28" s="8"/>
      <c r="N28" s="8"/>
      <c r="O28" s="8">
        <v>70.5</v>
      </c>
      <c r="P28" s="8"/>
      <c r="Q28" s="8"/>
      <c r="R28" s="8"/>
      <c r="S28" s="8"/>
      <c r="T28" s="70"/>
      <c r="U28" s="71"/>
      <c r="V28" s="71"/>
      <c r="W28" s="72"/>
      <c r="X28" s="13">
        <f t="shared" si="17"/>
        <v>129</v>
      </c>
      <c r="Z28" s="21"/>
      <c r="AA28" s="18">
        <f t="shared" si="14"/>
        <v>429657.20726962178</v>
      </c>
      <c r="AB28" s="45">
        <f t="shared" si="18"/>
        <v>61.817940760794698</v>
      </c>
      <c r="AD28" s="19">
        <f t="shared" si="10"/>
        <v>108.90815012664055</v>
      </c>
      <c r="AE28" s="19">
        <f t="shared" si="11"/>
        <v>77.686060681705555</v>
      </c>
      <c r="AF28" s="19">
        <f t="shared" si="12"/>
        <v>61.971288087327991</v>
      </c>
      <c r="AG28" s="19">
        <f t="shared" si="13"/>
        <v>53.744610315578569</v>
      </c>
    </row>
    <row r="29" spans="6:42" ht="33" customHeight="1" x14ac:dyDescent="0.3">
      <c r="F29" s="109"/>
      <c r="G29" s="8"/>
      <c r="H29" s="8"/>
      <c r="I29" s="17">
        <v>63</v>
      </c>
      <c r="J29" s="17"/>
      <c r="K29" s="17">
        <v>126</v>
      </c>
      <c r="L29" s="29">
        <v>58.5</v>
      </c>
      <c r="M29" s="29"/>
      <c r="N29" s="8"/>
      <c r="O29" s="8">
        <v>70.5</v>
      </c>
      <c r="P29" s="29"/>
      <c r="Q29" s="29"/>
      <c r="R29" s="29"/>
      <c r="S29" s="29"/>
      <c r="T29" s="90"/>
      <c r="U29" s="91"/>
      <c r="V29" s="91"/>
      <c r="W29" s="92"/>
      <c r="X29" s="22">
        <f t="shared" si="9"/>
        <v>129</v>
      </c>
      <c r="Z29" s="23"/>
      <c r="AA29" s="25">
        <f t="shared" si="14"/>
        <v>372331.28576493164</v>
      </c>
      <c r="AB29" s="46">
        <f t="shared" ref="AB29:AB44" si="19">IF(0&lt;((AA29/$Z$7)*100)-100,((AA29/$Z$7)*100)-100,"0 %")</f>
        <v>40.227793049661955</v>
      </c>
      <c r="AD29" s="26">
        <f t="shared" si="10"/>
        <v>81.035110845037963</v>
      </c>
      <c r="AE29" s="26">
        <f t="shared" si="11"/>
        <v>53.978749376846991</v>
      </c>
      <c r="AF29" s="26">
        <f t="shared" si="12"/>
        <v>40.360680398671121</v>
      </c>
      <c r="AG29" s="26">
        <f t="shared" si="13"/>
        <v>33.231626211975993</v>
      </c>
    </row>
    <row r="30" spans="6:42" ht="33" customHeight="1" x14ac:dyDescent="0.3">
      <c r="F30" s="107" t="s">
        <v>6</v>
      </c>
      <c r="G30" s="6">
        <v>189</v>
      </c>
      <c r="H30" s="6"/>
      <c r="I30" s="6"/>
      <c r="J30" s="6"/>
      <c r="K30" s="6"/>
      <c r="L30" s="6"/>
      <c r="M30" s="6">
        <v>49.5</v>
      </c>
      <c r="N30" s="6"/>
      <c r="O30" s="6"/>
      <c r="P30" s="6">
        <v>105</v>
      </c>
      <c r="Q30" s="6"/>
      <c r="R30" s="6">
        <v>70.5</v>
      </c>
      <c r="S30" s="6"/>
      <c r="T30" s="93"/>
      <c r="U30" s="94"/>
      <c r="V30" s="94"/>
      <c r="W30" s="95"/>
      <c r="X30" s="27">
        <f t="shared" si="9"/>
        <v>225</v>
      </c>
      <c r="Z30" s="32"/>
      <c r="AA30" s="14">
        <f t="shared" si="14"/>
        <v>385078.11921331211</v>
      </c>
      <c r="AB30" s="44">
        <f t="shared" si="19"/>
        <v>45.028518616318991</v>
      </c>
      <c r="AD30" s="15">
        <f t="shared" si="10"/>
        <v>111.44740099009897</v>
      </c>
      <c r="AE30" s="15">
        <f t="shared" si="11"/>
        <v>67.409875690607748</v>
      </c>
      <c r="AF30" s="15">
        <f t="shared" si="12"/>
        <v>45.244808970099683</v>
      </c>
      <c r="AG30" s="15">
        <f t="shared" si="13"/>
        <v>33.641404555314551</v>
      </c>
      <c r="AI30" s="154" t="s">
        <v>60</v>
      </c>
      <c r="AJ30" s="154" t="s">
        <v>59</v>
      </c>
      <c r="AK30" s="154" t="s">
        <v>61</v>
      </c>
      <c r="AN30" s="154" t="s">
        <v>59</v>
      </c>
      <c r="AO30" s="154" t="s">
        <v>60</v>
      </c>
      <c r="AP30" s="154" t="s">
        <v>61</v>
      </c>
    </row>
    <row r="31" spans="6:42" ht="33" customHeight="1" x14ac:dyDescent="0.3">
      <c r="F31" s="108"/>
      <c r="G31" s="17"/>
      <c r="H31" s="17">
        <v>63</v>
      </c>
      <c r="I31" s="17"/>
      <c r="J31" s="17"/>
      <c r="K31" s="17"/>
      <c r="L31" s="17"/>
      <c r="M31" s="17">
        <v>49.5</v>
      </c>
      <c r="N31" s="17"/>
      <c r="O31" s="17"/>
      <c r="P31" s="17">
        <v>105</v>
      </c>
      <c r="Q31" s="17"/>
      <c r="R31" s="17">
        <v>70.5</v>
      </c>
      <c r="S31" s="17"/>
      <c r="T31" s="96"/>
      <c r="U31" s="97"/>
      <c r="V31" s="97"/>
      <c r="W31" s="98"/>
      <c r="X31" s="13">
        <f t="shared" si="9"/>
        <v>225</v>
      </c>
      <c r="Z31" s="21"/>
      <c r="AA31" s="18">
        <f t="shared" si="14"/>
        <v>398638.72374681605</v>
      </c>
      <c r="AB31" s="45">
        <f t="shared" si="19"/>
        <v>50.135727488777405</v>
      </c>
      <c r="AD31" s="19">
        <f t="shared" si="10"/>
        <v>118.89356435643558</v>
      </c>
      <c r="AE31" s="19">
        <f t="shared" si="11"/>
        <v>73.305248618784503</v>
      </c>
      <c r="AF31" s="19">
        <f t="shared" si="12"/>
        <v>50.35963455149502</v>
      </c>
      <c r="AG31" s="19">
        <f t="shared" si="13"/>
        <v>38.347613882863328</v>
      </c>
      <c r="AI31" s="58">
        <v>0</v>
      </c>
      <c r="AJ31" s="58">
        <v>221</v>
      </c>
      <c r="AK31" s="58">
        <f>AJ31+52</f>
        <v>273</v>
      </c>
      <c r="AN31" s="58">
        <v>221</v>
      </c>
      <c r="AO31" s="58">
        <v>0</v>
      </c>
      <c r="AP31" s="58">
        <f>AN31+52</f>
        <v>273</v>
      </c>
    </row>
    <row r="32" spans="6:42" ht="33" customHeight="1" x14ac:dyDescent="0.3">
      <c r="F32" s="108"/>
      <c r="G32" s="17"/>
      <c r="H32" s="17"/>
      <c r="I32" s="17">
        <v>63</v>
      </c>
      <c r="J32" s="17"/>
      <c r="K32" s="17"/>
      <c r="L32" s="17"/>
      <c r="M32" s="8">
        <v>49.5</v>
      </c>
      <c r="N32" s="8"/>
      <c r="O32" s="8"/>
      <c r="P32" s="8">
        <v>105</v>
      </c>
      <c r="Q32" s="8"/>
      <c r="R32" s="17">
        <v>70.5</v>
      </c>
      <c r="S32" s="8"/>
      <c r="T32" s="96"/>
      <c r="U32" s="97"/>
      <c r="V32" s="97"/>
      <c r="W32" s="98"/>
      <c r="X32" s="13">
        <f t="shared" ref="X32" si="20">SUM(L32:S32)</f>
        <v>225</v>
      </c>
      <c r="Z32" s="21"/>
      <c r="AA32" s="18">
        <f t="shared" si="14"/>
        <v>398638.72374681605</v>
      </c>
      <c r="AB32" s="45">
        <f t="shared" si="19"/>
        <v>50.135727488777405</v>
      </c>
      <c r="AD32" s="19">
        <f t="shared" si="10"/>
        <v>118.89356435643558</v>
      </c>
      <c r="AE32" s="19">
        <f t="shared" si="11"/>
        <v>73.305248618784503</v>
      </c>
      <c r="AF32" s="19">
        <f t="shared" si="12"/>
        <v>50.35963455149502</v>
      </c>
      <c r="AG32" s="19">
        <f t="shared" si="13"/>
        <v>38.347613882863328</v>
      </c>
      <c r="AI32" s="58">
        <v>100</v>
      </c>
      <c r="AJ32" s="58">
        <v>258</v>
      </c>
      <c r="AK32" s="58">
        <f t="shared" ref="AK32:AK41" si="21">AJ32+52</f>
        <v>310</v>
      </c>
      <c r="AN32" s="58">
        <v>300</v>
      </c>
      <c r="AO32" s="58">
        <v>213</v>
      </c>
      <c r="AP32" s="58">
        <f t="shared" ref="AP32:AP35" si="22">AN32+52</f>
        <v>352</v>
      </c>
    </row>
    <row r="33" spans="3:43" ht="33" customHeight="1" x14ac:dyDescent="0.3">
      <c r="F33" s="108"/>
      <c r="G33" s="17"/>
      <c r="H33" s="17"/>
      <c r="I33" s="17"/>
      <c r="J33" s="17">
        <v>70.5</v>
      </c>
      <c r="K33" s="17"/>
      <c r="L33" s="17"/>
      <c r="M33" s="8">
        <v>49.5</v>
      </c>
      <c r="N33" s="8"/>
      <c r="O33" s="8"/>
      <c r="P33" s="8">
        <v>105</v>
      </c>
      <c r="Q33" s="8"/>
      <c r="R33" s="17">
        <v>70.5</v>
      </c>
      <c r="S33" s="8"/>
      <c r="T33" s="96"/>
      <c r="U33" s="97"/>
      <c r="V33" s="97"/>
      <c r="W33" s="98"/>
      <c r="X33" s="13">
        <f t="shared" si="9"/>
        <v>225</v>
      </c>
      <c r="Z33" s="21"/>
      <c r="AA33" s="18">
        <f t="shared" si="14"/>
        <v>460015.06535424007</v>
      </c>
      <c r="AB33" s="45">
        <f t="shared" si="19"/>
        <v>73.251348598589175</v>
      </c>
      <c r="AD33" s="19">
        <f t="shared" si="10"/>
        <v>152.59547383309754</v>
      </c>
      <c r="AE33" s="19">
        <f t="shared" si="11"/>
        <v>99.988161010260455</v>
      </c>
      <c r="AF33" s="19">
        <f t="shared" si="12"/>
        <v>73.50972947318462</v>
      </c>
      <c r="AG33" s="19">
        <f t="shared" si="13"/>
        <v>59.648280136349541</v>
      </c>
      <c r="AI33" s="58">
        <v>200</v>
      </c>
      <c r="AJ33" s="58">
        <v>295</v>
      </c>
      <c r="AK33" s="58">
        <f t="shared" si="21"/>
        <v>347</v>
      </c>
      <c r="AN33" s="58">
        <v>400</v>
      </c>
      <c r="AO33" s="58">
        <v>481</v>
      </c>
      <c r="AP33" s="58">
        <f t="shared" si="22"/>
        <v>452</v>
      </c>
    </row>
    <row r="34" spans="3:43" ht="33" customHeight="1" x14ac:dyDescent="0.3">
      <c r="F34" s="109"/>
      <c r="G34" s="29"/>
      <c r="H34" s="29"/>
      <c r="I34" s="29"/>
      <c r="J34" s="29"/>
      <c r="K34" s="29">
        <v>126</v>
      </c>
      <c r="L34" s="17"/>
      <c r="M34" s="8">
        <v>49.5</v>
      </c>
      <c r="N34" s="8"/>
      <c r="O34" s="8"/>
      <c r="P34" s="8">
        <v>105</v>
      </c>
      <c r="Q34" s="8"/>
      <c r="R34" s="29">
        <v>70.5</v>
      </c>
      <c r="S34" s="8"/>
      <c r="T34" s="99"/>
      <c r="U34" s="100"/>
      <c r="V34" s="100"/>
      <c r="W34" s="101"/>
      <c r="X34" s="30">
        <f t="shared" si="9"/>
        <v>225</v>
      </c>
      <c r="Z34" s="24"/>
      <c r="AA34" s="25">
        <f t="shared" si="14"/>
        <v>356506.24082411529</v>
      </c>
      <c r="AB34" s="47">
        <f t="shared" si="19"/>
        <v>34.267748294348479</v>
      </c>
      <c r="AD34" s="26">
        <f t="shared" si="10"/>
        <v>95.758507943817648</v>
      </c>
      <c r="AE34" s="26">
        <f t="shared" si="11"/>
        <v>54.988462032635255</v>
      </c>
      <c r="AF34" s="26">
        <f t="shared" si="12"/>
        <v>34.467990419531816</v>
      </c>
      <c r="AG34" s="26">
        <f t="shared" si="13"/>
        <v>23.725530948897756</v>
      </c>
      <c r="AI34" s="58">
        <v>300</v>
      </c>
      <c r="AJ34" s="58">
        <v>332</v>
      </c>
      <c r="AK34" s="58">
        <f t="shared" si="21"/>
        <v>384</v>
      </c>
      <c r="AN34" s="58">
        <v>500</v>
      </c>
      <c r="AO34" s="58">
        <v>749</v>
      </c>
      <c r="AP34" s="58">
        <f t="shared" si="22"/>
        <v>552</v>
      </c>
    </row>
    <row r="35" spans="3:43" ht="33" customHeight="1" x14ac:dyDescent="0.3">
      <c r="F35" s="107" t="s">
        <v>13</v>
      </c>
      <c r="G35" s="6"/>
      <c r="H35" s="6"/>
      <c r="I35" s="6"/>
      <c r="J35" s="6"/>
      <c r="K35" s="6"/>
      <c r="L35" s="6">
        <v>58.5</v>
      </c>
      <c r="M35" s="6"/>
      <c r="N35" s="6">
        <v>70.5</v>
      </c>
      <c r="O35" s="6"/>
      <c r="P35" s="6"/>
      <c r="Q35" s="6"/>
      <c r="R35" s="6">
        <v>70.5</v>
      </c>
      <c r="S35" s="6">
        <v>70.5</v>
      </c>
      <c r="T35" s="93"/>
      <c r="U35" s="94"/>
      <c r="V35" s="94"/>
      <c r="W35" s="95"/>
      <c r="X35" s="31">
        <f t="shared" si="9"/>
        <v>270</v>
      </c>
      <c r="Z35" s="28"/>
      <c r="AA35" s="14">
        <f t="shared" si="14"/>
        <v>360171.78785280004</v>
      </c>
      <c r="AB35" s="48">
        <f t="shared" si="19"/>
        <v>35.648270398732507</v>
      </c>
      <c r="AD35" s="15">
        <f t="shared" si="10"/>
        <v>106.9306930693069</v>
      </c>
      <c r="AE35" s="15">
        <f t="shared" si="11"/>
        <v>59.668508287292809</v>
      </c>
      <c r="AF35" s="15">
        <f t="shared" si="12"/>
        <v>35.880398671096373</v>
      </c>
      <c r="AG35" s="15">
        <f t="shared" si="13"/>
        <v>23.427331887201746</v>
      </c>
      <c r="AI35" s="58">
        <v>400</v>
      </c>
      <c r="AJ35" s="58">
        <v>370</v>
      </c>
      <c r="AK35" s="58">
        <f t="shared" si="21"/>
        <v>422</v>
      </c>
      <c r="AN35" s="58">
        <v>600</v>
      </c>
      <c r="AO35" s="58">
        <v>1017</v>
      </c>
      <c r="AP35" s="58">
        <f t="shared" si="22"/>
        <v>652</v>
      </c>
    </row>
    <row r="36" spans="3:43" ht="33" customHeight="1" x14ac:dyDescent="0.3">
      <c r="F36" s="108"/>
      <c r="G36" s="17"/>
      <c r="H36" s="17"/>
      <c r="I36" s="17"/>
      <c r="J36" s="17"/>
      <c r="K36" s="17"/>
      <c r="L36" s="17">
        <v>58.5</v>
      </c>
      <c r="M36" s="17">
        <v>49.5</v>
      </c>
      <c r="N36" s="17"/>
      <c r="O36" s="17"/>
      <c r="P36" s="17">
        <v>105</v>
      </c>
      <c r="Q36" s="17"/>
      <c r="R36" s="17"/>
      <c r="S36" s="17">
        <v>70.5</v>
      </c>
      <c r="T36" s="96"/>
      <c r="U36" s="97"/>
      <c r="V36" s="97"/>
      <c r="W36" s="98"/>
      <c r="X36" s="13">
        <f t="shared" si="9"/>
        <v>283.5</v>
      </c>
      <c r="Z36" s="21"/>
      <c r="AA36" s="18">
        <f t="shared" si="14"/>
        <v>364904.43252480007</v>
      </c>
      <c r="AB36" s="45">
        <f t="shared" si="19"/>
        <v>37.43068391866916</v>
      </c>
      <c r="AD36" s="19">
        <f t="shared" si="10"/>
        <v>112.27722772277224</v>
      </c>
      <c r="AE36" s="19">
        <f t="shared" si="11"/>
        <v>62.65193370165747</v>
      </c>
      <c r="AF36" s="19">
        <f t="shared" si="12"/>
        <v>37.674418604651152</v>
      </c>
      <c r="AG36" s="19">
        <f t="shared" si="13"/>
        <v>24.598698481561826</v>
      </c>
      <c r="AI36" s="58">
        <v>500</v>
      </c>
      <c r="AJ36" s="58">
        <v>407</v>
      </c>
      <c r="AK36" s="58">
        <f t="shared" si="21"/>
        <v>459</v>
      </c>
    </row>
    <row r="37" spans="3:43" ht="33" customHeight="1" x14ac:dyDescent="0.3">
      <c r="F37" s="108"/>
      <c r="G37" s="17"/>
      <c r="H37" s="17"/>
      <c r="I37" s="17"/>
      <c r="J37" s="17"/>
      <c r="K37" s="17"/>
      <c r="L37" s="17"/>
      <c r="M37" s="17"/>
      <c r="N37" s="8">
        <v>70.5</v>
      </c>
      <c r="O37" s="17">
        <v>105</v>
      </c>
      <c r="P37" s="17"/>
      <c r="Q37" s="17">
        <v>105</v>
      </c>
      <c r="R37" s="17"/>
      <c r="S37" s="17">
        <v>70.5</v>
      </c>
      <c r="T37" s="96"/>
      <c r="U37" s="97"/>
      <c r="V37" s="97"/>
      <c r="W37" s="98"/>
      <c r="X37" s="13">
        <f t="shared" si="9"/>
        <v>351</v>
      </c>
      <c r="Z37" s="21"/>
      <c r="AA37" s="18">
        <f t="shared" si="14"/>
        <v>388567.65588480007</v>
      </c>
      <c r="AB37" s="45">
        <f t="shared" si="19"/>
        <v>46.342751518352287</v>
      </c>
      <c r="AD37" s="19">
        <f t="shared" si="10"/>
        <v>139.00990099009897</v>
      </c>
      <c r="AE37" s="19">
        <f t="shared" si="11"/>
        <v>77.569060773480658</v>
      </c>
      <c r="AF37" s="19">
        <f t="shared" si="12"/>
        <v>46.644518272425273</v>
      </c>
      <c r="AG37" s="19">
        <f t="shared" si="13"/>
        <v>30.455531453362255</v>
      </c>
      <c r="AI37" s="58">
        <v>600</v>
      </c>
      <c r="AJ37" s="58">
        <v>444</v>
      </c>
      <c r="AK37" s="58">
        <f t="shared" si="21"/>
        <v>496</v>
      </c>
      <c r="AN37" s="131"/>
      <c r="AO37" s="131"/>
      <c r="AP37" s="131"/>
    </row>
    <row r="38" spans="3:43" ht="33" customHeight="1" x14ac:dyDescent="0.3">
      <c r="F38" s="109"/>
      <c r="G38" s="29"/>
      <c r="H38" s="29"/>
      <c r="I38" s="29"/>
      <c r="J38" s="29"/>
      <c r="K38" s="29"/>
      <c r="L38" s="8">
        <v>58.5</v>
      </c>
      <c r="M38" s="8">
        <v>49.5</v>
      </c>
      <c r="N38" s="8">
        <v>70.5</v>
      </c>
      <c r="O38" s="29"/>
      <c r="P38" s="29"/>
      <c r="Q38" s="29"/>
      <c r="R38" s="29">
        <v>70.5</v>
      </c>
      <c r="S38" s="29"/>
      <c r="T38" s="123"/>
      <c r="U38" s="124"/>
      <c r="V38" s="124"/>
      <c r="W38" s="125"/>
      <c r="X38" s="30">
        <f t="shared" si="9"/>
        <v>249</v>
      </c>
      <c r="Z38" s="23"/>
      <c r="AA38" s="25">
        <f t="shared" si="14"/>
        <v>352809.89614080009</v>
      </c>
      <c r="AB38" s="46">
        <f t="shared" si="19"/>
        <v>32.875627145497759</v>
      </c>
      <c r="AD38" s="26">
        <f t="shared" si="10"/>
        <v>98.613861386138581</v>
      </c>
      <c r="AE38" s="26">
        <f t="shared" si="11"/>
        <v>55.02762430939228</v>
      </c>
      <c r="AF38" s="26">
        <f t="shared" si="12"/>
        <v>33.089700996677749</v>
      </c>
      <c r="AG38" s="26">
        <f t="shared" si="13"/>
        <v>21.60520607375274</v>
      </c>
      <c r="AI38" s="58">
        <v>700</v>
      </c>
      <c r="AJ38" s="58">
        <v>481</v>
      </c>
      <c r="AK38" s="58">
        <f t="shared" si="21"/>
        <v>533</v>
      </c>
      <c r="AN38" s="131"/>
      <c r="AO38" s="131"/>
      <c r="AP38" s="131"/>
    </row>
    <row r="39" spans="3:43" ht="44.1" customHeight="1" thickBot="1" x14ac:dyDescent="0.35">
      <c r="E39" s="2"/>
      <c r="F39" s="33" t="s">
        <v>38</v>
      </c>
      <c r="G39" s="34"/>
      <c r="H39" s="34"/>
      <c r="I39" s="34"/>
      <c r="J39" s="34"/>
      <c r="K39" s="34"/>
      <c r="L39" s="35"/>
      <c r="M39" s="35"/>
      <c r="N39" s="35"/>
      <c r="O39" s="34"/>
      <c r="P39" s="34"/>
      <c r="Q39" s="34"/>
      <c r="R39" s="34"/>
      <c r="S39" s="34"/>
      <c r="T39" s="85"/>
      <c r="U39" s="86"/>
      <c r="V39" s="86"/>
      <c r="W39" s="87"/>
      <c r="X39" s="39">
        <f t="shared" si="9"/>
        <v>0</v>
      </c>
      <c r="Z39" s="41"/>
      <c r="AA39" s="42">
        <f t="shared" si="14"/>
        <v>265518.89441280003</v>
      </c>
      <c r="AB39" s="49" t="str">
        <f t="shared" si="19"/>
        <v>0 %</v>
      </c>
      <c r="AD39" s="43" t="str">
        <f t="shared" si="10"/>
        <v>0 %</v>
      </c>
      <c r="AE39" s="43" t="str">
        <f t="shared" si="11"/>
        <v>0 %</v>
      </c>
      <c r="AF39" s="43" t="str">
        <f t="shared" si="12"/>
        <v>0 %</v>
      </c>
      <c r="AG39" s="43" t="str">
        <f t="shared" si="13"/>
        <v>0 %</v>
      </c>
      <c r="AI39" s="58">
        <v>800</v>
      </c>
      <c r="AJ39" s="58">
        <v>519</v>
      </c>
      <c r="AK39" s="58">
        <f t="shared" si="21"/>
        <v>571</v>
      </c>
      <c r="AN39" s="131"/>
      <c r="AO39" s="131"/>
      <c r="AP39" s="131"/>
      <c r="AQ39" s="131"/>
    </row>
    <row r="40" spans="3:43" ht="44.1" customHeight="1" x14ac:dyDescent="0.3">
      <c r="C40" s="133" t="s">
        <v>56</v>
      </c>
      <c r="D40" s="134"/>
      <c r="E40" s="2"/>
      <c r="F40" s="36" t="s">
        <v>49</v>
      </c>
      <c r="G40" s="52">
        <v>189</v>
      </c>
      <c r="H40" s="52">
        <v>63</v>
      </c>
      <c r="I40" s="52">
        <v>63</v>
      </c>
      <c r="J40" s="52">
        <v>70.5</v>
      </c>
      <c r="K40" s="52"/>
      <c r="L40" s="52"/>
      <c r="M40" s="52"/>
      <c r="N40" s="52"/>
      <c r="O40" s="52"/>
      <c r="P40" s="52"/>
      <c r="Q40" s="52"/>
      <c r="R40" s="52"/>
      <c r="S40" s="52"/>
      <c r="T40" s="59"/>
      <c r="U40" s="60"/>
      <c r="V40" s="60"/>
      <c r="W40" s="61"/>
      <c r="X40" s="31">
        <f t="shared" ref="X40:X44" si="23">SUM(L40:S40)</f>
        <v>0</v>
      </c>
      <c r="Z40" s="126">
        <f>Z7</f>
        <v>265518.89441280003</v>
      </c>
      <c r="AA40" s="55">
        <f t="shared" ref="AA40:AA44" si="24">$C$10*(1+(($G$6+$G40)*0.001))*(1+(($H$6+H40+$I$6+I40)*0.01))*(1+(($J$6+J40)*0.01))*(1+((($K$6+$W$6+K40)*0.01)*0.03))*(1+(($X$6+$U$6+$V$6+X40)*0.01))</f>
        <v>521464.93774110219</v>
      </c>
      <c r="AB40" s="56">
        <f t="shared" si="19"/>
        <v>96.394662946428582</v>
      </c>
      <c r="AD40" s="57">
        <f t="shared" ref="AD40:AD44" si="25">IF(0&lt;((($C$10*(1+(($G$6+$G40)*0.001))*(1+(($H$6+H40+$I$6+I40)*0.01))*(1+(($J$6+J40)*0.01))*(1+((($K$6+$W$6+K40)*0.01)*0.03))*(1+((100+$U$6+$V$6+X40)*0.01)))/($C$10*(1+($G$6*0.001))*(1+(($H$6+$I$6)*0.01))*(1+($J$6*0.01))*(1+((($K$6+$W$6)*0.01)*0.03))*(1+((100+$U$6+$V$6)*0.01))))*100)-100,((($C$10*(1+(($G$6+$G40)*0.001))*(1+(($H$6+H40+$I$6+I40)*0.01))*(1+(($J$6+J40)*0.01))*(1+((($K$6+$W$6+K40)*0.01)*0.03))*(1+((100+$U$6+$V$6+X40)*0.01)))/($C$10*(1+($G$6*0.001))*(1+(($H$6+$I$6)*0.01))*(1+($J$6*0.01))*(1+((($K$6+$W$6)*0.01)*0.03))*(1+((100+$U$6+$V$6)*0.01))))*100)-100,"0 %")</f>
        <v>96.394662946428554</v>
      </c>
      <c r="AE40" s="57">
        <f t="shared" ref="AE40:AE44" si="26">IF(0&lt;((($C$10*(1+(($G$6+$G40)*0.001))*(1+(($H$6+H40+$I$6+I40)*0.01))*(1+(($J$6+J40)*0.01))*(1+((($K$6+$W$6+K40)*0.01)*0.03))*(1+((300+$U$6+$V$6+X40)*0.01)))/($C$10*(1+($G$6*0.001))*(1+(($H$6+$I$6)*0.01))*(1+($J$6*0.01))*(1+((($K$6+$W$6)*0.01)*0.03))*(1+((300+$U$6+$V$6)*0.01))))*100)-100,((($C$10*(1+(($G$6+$G40)*0.001))*(1+(($H$6+H40+$I$6+I40)*0.01))*(1+(($J$6+J40)*0.01))*(1+((($K$6+$W$6+K40)*0.01)*0.03))*(1+((300+$U$6+$V$6+X40)*0.01)))/($C$10*(1+($G$6*0.001))*(1+(($H$6+$I$6)*0.01))*(1+($J$6*0.01))*(1+((($K$6+$W$6)*0.01)*0.03))*(1+((300+$U$6+$V$6)*0.01))))*100)-100,"0 %")</f>
        <v>96.394662946428582</v>
      </c>
      <c r="AF40" s="57">
        <f t="shared" ref="AF40:AF44" si="27">IF(0&lt;((($C$10*(1+(($G$6+$G40)*0.001))*(1+(($H$6+H40+$I$6+I40)*0.01))*(1+(($J$6+J40)*0.01))*(1+((($K$6+$W$6+K40)*0.01)*0.03))*(1+((600+$U$6+$V$6+X40)*0.01)))/($C$10*(1+($G$6*0.001))*(1+(($H$6+$I$6)*0.01))*(1+($J$6*0.01))*(1+((($K$6+$W$6)*0.01)*0.03))*(1+((600+$U$6+$V$6)*0.01))))*100)-100,((($C$10*(1+(($G$6+$G40)*0.001))*(1+(($H$6+H40+$I$6+I40)*0.01))*(1+(($J$6+J40)*0.01))*(1+((($K$6+$W$6+K40)*0.01)*0.03))*(1+((600+$U$6+$V$6+X40)*0.01)))/($C$10*(1+($G$6*0.001))*(1+(($H$6+$I$6)*0.01))*(1+($J$6*0.01))*(1+((($K$6+$W$6)*0.01)*0.03))*(1+((600+$U$6+$V$6)*0.01))))*100)-100,"0 %")</f>
        <v>96.39466294642861</v>
      </c>
      <c r="AG40" s="57">
        <f t="shared" ref="AG40:AG44" si="28">IF(0&lt;((($C$10*(1+(($G$6+$G40)*0.001))*(1+(($H$6+H40+$I$6+I40)*0.01))*(1+(($J$6+J40)*0.01))*(1+((($K$6+$W$6+K40)*0.01)*0.03))*(1+((1000+$U$6+$V$6+X40)*0.01)))/($C$10*(1+($G$6*0.001))*(1+(($H$6+$I$6)*0.01))*(1+($J$6*0.01))*(1+((($K$6+$W$6)*0.01)*0.03))*(1+((1000+$U$6+$V$6)*0.01))))*100)-100,((($C$10*(1+(($G$6+$G40)*0.001))*(1+(($H$6+H40+$I$6+I40)*0.01))*(1+(($J$6+J40)*0.01))*(1+((($K$6+$W$6+K40)*0.01)*0.03))*(1+((1000+$U$6+$V$6+X40)*0.01)))/($C$10*(1+($G$6*0.001))*(1+(($H$6+$I$6)*0.01))*(1+($J$6*0.01))*(1+((($K$6+$W$6)*0.01)*0.03))*(1+((1000+$U$6+$V$6)*0.01))))*100)-100,"0 %")</f>
        <v>96.394662946428582</v>
      </c>
      <c r="AI40" s="58">
        <v>900</v>
      </c>
      <c r="AJ40" s="58">
        <v>557</v>
      </c>
      <c r="AK40" s="58">
        <f t="shared" si="21"/>
        <v>609</v>
      </c>
      <c r="AN40" s="131"/>
      <c r="AO40" s="131"/>
      <c r="AP40" s="131"/>
      <c r="AQ40" s="131"/>
    </row>
    <row r="41" spans="3:43" ht="44.1" customHeight="1" x14ac:dyDescent="0.3">
      <c r="C41" s="135"/>
      <c r="D41" s="136"/>
      <c r="E41" s="2"/>
      <c r="F41" s="37" t="s">
        <v>50</v>
      </c>
      <c r="G41" s="53"/>
      <c r="H41" s="53">
        <v>63</v>
      </c>
      <c r="I41" s="53">
        <v>63</v>
      </c>
      <c r="J41" s="53">
        <v>70.5</v>
      </c>
      <c r="K41" s="53"/>
      <c r="L41" s="53"/>
      <c r="M41" s="53"/>
      <c r="N41" s="53">
        <v>70.5</v>
      </c>
      <c r="O41" s="53"/>
      <c r="P41" s="53"/>
      <c r="Q41" s="53"/>
      <c r="R41" s="53"/>
      <c r="S41" s="53"/>
      <c r="T41" s="127"/>
      <c r="U41" s="128"/>
      <c r="V41" s="128"/>
      <c r="W41" s="129"/>
      <c r="X41" s="31">
        <f t="shared" si="23"/>
        <v>70.5</v>
      </c>
      <c r="Z41" s="89"/>
      <c r="AA41" s="18">
        <f t="shared" si="24"/>
        <v>509785.33334477758</v>
      </c>
      <c r="AB41" s="45">
        <f t="shared" si="19"/>
        <v>91.995878286619615</v>
      </c>
      <c r="AD41" s="19">
        <f t="shared" si="25"/>
        <v>124.68830268741152</v>
      </c>
      <c r="AE41" s="19">
        <f t="shared" si="26"/>
        <v>103.01233622730859</v>
      </c>
      <c r="AF41" s="19">
        <f t="shared" si="27"/>
        <v>92.102339819648762</v>
      </c>
      <c r="AG41" s="19">
        <f t="shared" si="28"/>
        <v>86.390960644561488</v>
      </c>
      <c r="AI41" s="58">
        <v>1000</v>
      </c>
      <c r="AJ41" s="58">
        <v>593</v>
      </c>
      <c r="AK41" s="58">
        <f t="shared" si="21"/>
        <v>645</v>
      </c>
      <c r="AN41" s="131"/>
      <c r="AO41" s="131"/>
      <c r="AP41" s="131"/>
      <c r="AQ41" s="131"/>
    </row>
    <row r="42" spans="3:43" ht="44.1" customHeight="1" x14ac:dyDescent="0.3">
      <c r="C42" s="135"/>
      <c r="D42" s="136"/>
      <c r="E42" s="2"/>
      <c r="F42" s="37" t="s">
        <v>51</v>
      </c>
      <c r="G42" s="53"/>
      <c r="H42" s="53">
        <v>63</v>
      </c>
      <c r="I42" s="53">
        <v>63</v>
      </c>
      <c r="J42" s="53">
        <v>70.5</v>
      </c>
      <c r="K42" s="53"/>
      <c r="L42" s="53">
        <v>58.5</v>
      </c>
      <c r="M42" s="53"/>
      <c r="N42" s="53"/>
      <c r="O42" s="53"/>
      <c r="P42" s="53"/>
      <c r="Q42" s="53"/>
      <c r="R42" s="53"/>
      <c r="S42" s="53"/>
      <c r="T42" s="127"/>
      <c r="U42" s="128"/>
      <c r="V42" s="128"/>
      <c r="W42" s="129"/>
      <c r="X42" s="31">
        <f t="shared" si="23"/>
        <v>58.5</v>
      </c>
      <c r="Z42" s="21"/>
      <c r="AA42" s="18">
        <f t="shared" si="24"/>
        <v>502396.24770624959</v>
      </c>
      <c r="AB42" s="45">
        <f t="shared" si="19"/>
        <v>89.212993228714737</v>
      </c>
      <c r="AD42" s="19">
        <f t="shared" si="25"/>
        <v>116.34074964639311</v>
      </c>
      <c r="AE42" s="19">
        <f t="shared" si="26"/>
        <v>98.354309392265179</v>
      </c>
      <c r="AF42" s="19">
        <f t="shared" si="27"/>
        <v>89.301333649738922</v>
      </c>
      <c r="AG42" s="19">
        <f t="shared" si="28"/>
        <v>84.562104121475045</v>
      </c>
    </row>
    <row r="43" spans="3:43" ht="44.1" customHeight="1" x14ac:dyDescent="0.3">
      <c r="C43" s="135"/>
      <c r="D43" s="136"/>
      <c r="E43" s="2"/>
      <c r="F43" s="37" t="s">
        <v>52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127"/>
      <c r="U43" s="128"/>
      <c r="V43" s="128"/>
      <c r="W43" s="129"/>
      <c r="X43" s="31">
        <f t="shared" si="23"/>
        <v>0</v>
      </c>
      <c r="Z43" s="21"/>
      <c r="AA43" s="18">
        <f t="shared" si="24"/>
        <v>265518.89441280003</v>
      </c>
      <c r="AB43" s="45" t="str">
        <f t="shared" si="19"/>
        <v>0 %</v>
      </c>
      <c r="AD43" s="19" t="str">
        <f t="shared" si="25"/>
        <v>0 %</v>
      </c>
      <c r="AE43" s="19" t="str">
        <f t="shared" si="26"/>
        <v>0 %</v>
      </c>
      <c r="AF43" s="19" t="str">
        <f t="shared" si="27"/>
        <v>0 %</v>
      </c>
      <c r="AG43" s="19" t="str">
        <f t="shared" si="28"/>
        <v>0 %</v>
      </c>
    </row>
    <row r="44" spans="3:43" ht="44.1" customHeight="1" thickBot="1" x14ac:dyDescent="0.35">
      <c r="C44" s="137"/>
      <c r="D44" s="138"/>
      <c r="E44" s="2"/>
      <c r="F44" s="38" t="s">
        <v>53</v>
      </c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104"/>
      <c r="U44" s="105"/>
      <c r="V44" s="105"/>
      <c r="W44" s="106"/>
      <c r="X44" s="40">
        <f t="shared" si="23"/>
        <v>0</v>
      </c>
      <c r="Z44" s="24"/>
      <c r="AA44" s="25">
        <f t="shared" si="24"/>
        <v>265518.89441280003</v>
      </c>
      <c r="AB44" s="47" t="str">
        <f t="shared" si="19"/>
        <v>0 %</v>
      </c>
      <c r="AD44" s="26" t="str">
        <f t="shared" si="25"/>
        <v>0 %</v>
      </c>
      <c r="AE44" s="26" t="str">
        <f t="shared" si="26"/>
        <v>0 %</v>
      </c>
      <c r="AF44" s="26" t="str">
        <f t="shared" si="27"/>
        <v>0 %</v>
      </c>
      <c r="AG44" s="26" t="str">
        <f t="shared" si="28"/>
        <v>0 %</v>
      </c>
    </row>
    <row r="46" spans="3:43" ht="17.25" thickBot="1" x14ac:dyDescent="0.35"/>
    <row r="47" spans="3:43" ht="33" customHeight="1" x14ac:dyDescent="0.3">
      <c r="C47" s="139" t="s">
        <v>57</v>
      </c>
      <c r="D47" s="140"/>
      <c r="F47" s="36" t="s">
        <v>49</v>
      </c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9"/>
      <c r="U47" s="60"/>
      <c r="V47" s="60"/>
      <c r="W47" s="61"/>
      <c r="X47" s="145"/>
      <c r="Z47" s="148"/>
      <c r="AA47" s="149"/>
    </row>
    <row r="48" spans="3:43" ht="33" customHeight="1" x14ac:dyDescent="0.3">
      <c r="C48" s="141"/>
      <c r="D48" s="142"/>
      <c r="F48" s="37" t="s">
        <v>55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127"/>
      <c r="U48" s="128"/>
      <c r="V48" s="128"/>
      <c r="W48" s="129"/>
      <c r="X48" s="146"/>
      <c r="Z48" s="150"/>
      <c r="AA48" s="151"/>
    </row>
    <row r="49" spans="3:27" ht="33" customHeight="1" x14ac:dyDescent="0.3">
      <c r="C49" s="141"/>
      <c r="D49" s="142"/>
      <c r="F49" s="37" t="s">
        <v>58</v>
      </c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127"/>
      <c r="U49" s="128"/>
      <c r="V49" s="128"/>
      <c r="W49" s="129"/>
      <c r="X49" s="146"/>
      <c r="Z49" s="150"/>
      <c r="AA49" s="151"/>
    </row>
    <row r="50" spans="3:27" ht="33" customHeight="1" x14ac:dyDescent="0.3">
      <c r="C50" s="141"/>
      <c r="D50" s="142"/>
      <c r="F50" s="37" t="s">
        <v>52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127"/>
      <c r="U50" s="128"/>
      <c r="V50" s="128"/>
      <c r="W50" s="129"/>
      <c r="X50" s="146"/>
      <c r="Z50" s="150"/>
      <c r="AA50" s="151"/>
    </row>
    <row r="51" spans="3:27" ht="33" customHeight="1" thickBot="1" x14ac:dyDescent="0.35">
      <c r="C51" s="143"/>
      <c r="D51" s="144"/>
      <c r="F51" s="132" t="s">
        <v>53</v>
      </c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104"/>
      <c r="U51" s="105"/>
      <c r="V51" s="105"/>
      <c r="W51" s="106"/>
      <c r="X51" s="147"/>
      <c r="Z51" s="152"/>
      <c r="AA51" s="153"/>
    </row>
    <row r="54" spans="3:27" ht="24.95" customHeight="1" x14ac:dyDescent="0.3"/>
    <row r="70" spans="14:15" x14ac:dyDescent="0.3">
      <c r="N70" s="131"/>
      <c r="O70" s="131"/>
    </row>
    <row r="71" spans="14:15" x14ac:dyDescent="0.3">
      <c r="N71" s="131"/>
      <c r="O71" s="131"/>
    </row>
    <row r="72" spans="14:15" x14ac:dyDescent="0.3">
      <c r="N72" s="131"/>
      <c r="O72" s="131"/>
    </row>
    <row r="73" spans="14:15" x14ac:dyDescent="0.3">
      <c r="N73" s="131"/>
      <c r="O73" s="131"/>
    </row>
    <row r="74" spans="14:15" x14ac:dyDescent="0.3">
      <c r="N74" s="131"/>
      <c r="O74" s="131"/>
    </row>
    <row r="75" spans="14:15" x14ac:dyDescent="0.3">
      <c r="N75" s="131"/>
      <c r="O75" s="131"/>
    </row>
    <row r="76" spans="14:15" x14ac:dyDescent="0.3">
      <c r="N76" s="131"/>
      <c r="O76" s="131"/>
    </row>
    <row r="77" spans="14:15" x14ac:dyDescent="0.3">
      <c r="N77" s="131"/>
      <c r="O77" s="131"/>
    </row>
    <row r="78" spans="14:15" x14ac:dyDescent="0.3">
      <c r="N78" s="131"/>
      <c r="O78" s="131"/>
    </row>
    <row r="79" spans="14:15" x14ac:dyDescent="0.3">
      <c r="N79" s="131"/>
      <c r="O79" s="131"/>
    </row>
    <row r="80" spans="14:15" x14ac:dyDescent="0.3">
      <c r="N80" s="131"/>
      <c r="O80" s="131"/>
    </row>
    <row r="81" spans="14:15" x14ac:dyDescent="0.3">
      <c r="N81" s="131"/>
      <c r="O81" s="131"/>
    </row>
    <row r="82" spans="14:15" x14ac:dyDescent="0.3">
      <c r="N82" s="131"/>
      <c r="O82" s="131"/>
    </row>
    <row r="83" spans="14:15" x14ac:dyDescent="0.3">
      <c r="N83" s="131"/>
      <c r="O83" s="131"/>
    </row>
    <row r="84" spans="14:15" x14ac:dyDescent="0.3">
      <c r="N84" s="131"/>
      <c r="O84" s="131"/>
    </row>
    <row r="85" spans="14:15" x14ac:dyDescent="0.3">
      <c r="N85" s="131"/>
      <c r="O85" s="131"/>
    </row>
    <row r="86" spans="14:15" x14ac:dyDescent="0.3">
      <c r="N86" s="131"/>
      <c r="O86" s="131"/>
    </row>
    <row r="87" spans="14:15" x14ac:dyDescent="0.3">
      <c r="N87" s="131"/>
      <c r="O87" s="131"/>
    </row>
    <row r="88" spans="14:15" x14ac:dyDescent="0.3">
      <c r="N88" s="131"/>
      <c r="O88" s="131"/>
    </row>
    <row r="89" spans="14:15" x14ac:dyDescent="0.3">
      <c r="N89" s="131"/>
      <c r="O89" s="131"/>
    </row>
    <row r="90" spans="14:15" x14ac:dyDescent="0.3">
      <c r="N90" s="130"/>
      <c r="O90" s="130"/>
    </row>
    <row r="91" spans="14:15" x14ac:dyDescent="0.3">
      <c r="N91" s="130"/>
      <c r="O91" s="130"/>
    </row>
  </sheetData>
  <mergeCells count="72">
    <mergeCell ref="T51:W51"/>
    <mergeCell ref="C47:D51"/>
    <mergeCell ref="C40:D44"/>
    <mergeCell ref="T49:W49"/>
    <mergeCell ref="T50:W50"/>
    <mergeCell ref="Z40:Z41"/>
    <mergeCell ref="T40:W40"/>
    <mergeCell ref="T41:W41"/>
    <mergeCell ref="T42:W42"/>
    <mergeCell ref="T43:W43"/>
    <mergeCell ref="T44:W44"/>
    <mergeCell ref="F35:F38"/>
    <mergeCell ref="B2:D6"/>
    <mergeCell ref="G2:K2"/>
    <mergeCell ref="F30:F34"/>
    <mergeCell ref="F2:F3"/>
    <mergeCell ref="F7:F11"/>
    <mergeCell ref="F12:F19"/>
    <mergeCell ref="B10:B11"/>
    <mergeCell ref="C7:D7"/>
    <mergeCell ref="C8:D8"/>
    <mergeCell ref="C9:D9"/>
    <mergeCell ref="L2:X2"/>
    <mergeCell ref="C10:D11"/>
    <mergeCell ref="F20:F29"/>
    <mergeCell ref="T38:W38"/>
    <mergeCell ref="T36:W36"/>
    <mergeCell ref="T37:W37"/>
    <mergeCell ref="T16:W16"/>
    <mergeCell ref="T18:W18"/>
    <mergeCell ref="T19:W19"/>
    <mergeCell ref="T20:W20"/>
    <mergeCell ref="T21:W21"/>
    <mergeCell ref="T22:W22"/>
    <mergeCell ref="T28:W28"/>
    <mergeCell ref="T26:W26"/>
    <mergeCell ref="T27:W27"/>
    <mergeCell ref="Z2:AB4"/>
    <mergeCell ref="Z5:Z6"/>
    <mergeCell ref="AA5:AA6"/>
    <mergeCell ref="T11:W11"/>
    <mergeCell ref="AB5:AB6"/>
    <mergeCell ref="T39:W39"/>
    <mergeCell ref="Z7:Z8"/>
    <mergeCell ref="T23:W23"/>
    <mergeCell ref="T24:W24"/>
    <mergeCell ref="T25:W25"/>
    <mergeCell ref="T29:W29"/>
    <mergeCell ref="T30:W30"/>
    <mergeCell ref="T31:W31"/>
    <mergeCell ref="T33:W33"/>
    <mergeCell ref="T34:W34"/>
    <mergeCell ref="T35:W35"/>
    <mergeCell ref="T12:W12"/>
    <mergeCell ref="T17:W17"/>
    <mergeCell ref="T32:W32"/>
    <mergeCell ref="T47:W47"/>
    <mergeCell ref="T48:W48"/>
    <mergeCell ref="AD2:AG3"/>
    <mergeCell ref="X3:X5"/>
    <mergeCell ref="T13:W13"/>
    <mergeCell ref="T14:W14"/>
    <mergeCell ref="T15:W15"/>
    <mergeCell ref="T3:T5"/>
    <mergeCell ref="T7:W7"/>
    <mergeCell ref="AD4:AD6"/>
    <mergeCell ref="AE4:AE6"/>
    <mergeCell ref="AF4:AF6"/>
    <mergeCell ref="AG4:AG6"/>
    <mergeCell ref="T8:W8"/>
    <mergeCell ref="T9:W9"/>
    <mergeCell ref="T10:W10"/>
  </mergeCells>
  <phoneticPr fontId="2" type="noConversion"/>
  <pageMargins left="0.7" right="0.7" top="0.75" bottom="0.75" header="0.3" footer="0.3"/>
  <pageSetup paperSize="9" orientation="landscape" r:id="rId1"/>
  <ignoredErrors>
    <ignoredError sqref="X6:X31 X33:X39" formulaRange="1"/>
    <ignoredError sqref="X32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E23" sqref="E23"/>
    </sheetView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궁금점은 아이유#32542</vt:lpstr>
      <vt:lpstr>배포는 자유, 수정은 하지 말아주세요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2023-06-19T02:15:12Z</dcterms:modified>
</cp:coreProperties>
</file>