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\기타\멮\6차 분석\"/>
    </mc:Choice>
  </mc:AlternateContent>
  <xr:revisionPtr revIDLastSave="0" documentId="13_ncr:1_{48E8CF4D-A32C-44F3-9A0A-A4211768A43B}" xr6:coauthVersionLast="47" xr6:coauthVersionMax="47" xr10:uidLastSave="{00000000-0000-0000-0000-000000000000}"/>
  <bookViews>
    <workbookView xWindow="-28920" yWindow="-120" windowWidth="29040" windowHeight="15720" xr2:uid="{1CA61BD5-08CB-4F99-986A-C8AFC043AE13}"/>
  </bookViews>
  <sheets>
    <sheet name="40초" sheetId="1" r:id="rId1"/>
    <sheet name="6분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" l="1"/>
  <c r="N21" i="2"/>
  <c r="M21" i="2"/>
  <c r="B21" i="2"/>
  <c r="N16" i="2"/>
  <c r="B15" i="2"/>
  <c r="J12" i="2"/>
  <c r="I12" i="2"/>
  <c r="H12" i="2"/>
  <c r="G12" i="2"/>
  <c r="F12" i="2"/>
  <c r="M12" i="2" s="1"/>
  <c r="E12" i="2"/>
  <c r="D12" i="2"/>
  <c r="C12" i="2"/>
  <c r="B12" i="2"/>
  <c r="H6" i="2"/>
  <c r="G6" i="2"/>
  <c r="F6" i="2"/>
  <c r="E6" i="2"/>
  <c r="D6" i="2"/>
  <c r="C6" i="2"/>
  <c r="B6" i="2"/>
  <c r="M6" i="2" s="1"/>
  <c r="M5" i="2"/>
  <c r="J28" i="2"/>
  <c r="I28" i="2"/>
  <c r="H28" i="2"/>
  <c r="F28" i="2"/>
  <c r="E28" i="2"/>
  <c r="D28" i="2"/>
  <c r="B28" i="2"/>
  <c r="J27" i="2"/>
  <c r="I27" i="2"/>
  <c r="H15" i="2"/>
  <c r="H16" i="2" s="1"/>
  <c r="G15" i="2"/>
  <c r="G16" i="2" s="1"/>
  <c r="F15" i="2"/>
  <c r="F16" i="2" s="1"/>
  <c r="E15" i="2"/>
  <c r="E16" i="2" s="1"/>
  <c r="D15" i="2"/>
  <c r="D16" i="2" s="1"/>
  <c r="C15" i="2"/>
  <c r="C16" i="2" s="1"/>
  <c r="B16" i="2"/>
  <c r="M11" i="2"/>
  <c r="I28" i="1"/>
  <c r="I30" i="1" s="1"/>
  <c r="I27" i="1"/>
  <c r="J28" i="1"/>
  <c r="J30" i="1" s="1"/>
  <c r="J27" i="1"/>
  <c r="B28" i="1"/>
  <c r="G30" i="1"/>
  <c r="H28" i="1"/>
  <c r="H30" i="1" s="1"/>
  <c r="F28" i="1"/>
  <c r="F30" i="1" s="1"/>
  <c r="E28" i="1"/>
  <c r="E30" i="1" s="1"/>
  <c r="D28" i="1"/>
  <c r="D30" i="1" s="1"/>
  <c r="M11" i="1"/>
  <c r="J21" i="1"/>
  <c r="I21" i="1"/>
  <c r="H21" i="1"/>
  <c r="G21" i="1"/>
  <c r="G22" i="1" s="1"/>
  <c r="F21" i="1"/>
  <c r="F22" i="1" s="1"/>
  <c r="E21" i="1"/>
  <c r="E22" i="1" s="1"/>
  <c r="D21" i="1"/>
  <c r="D22" i="1" s="1"/>
  <c r="C21" i="1"/>
  <c r="C30" i="1" s="1"/>
  <c r="B21" i="1"/>
  <c r="M21" i="1" s="1"/>
  <c r="N21" i="1" s="1"/>
  <c r="D15" i="1"/>
  <c r="D16" i="1" s="1"/>
  <c r="H15" i="1"/>
  <c r="H16" i="1" s="1"/>
  <c r="G15" i="1"/>
  <c r="G16" i="1" s="1"/>
  <c r="F15" i="1"/>
  <c r="F16" i="1" s="1"/>
  <c r="E15" i="1"/>
  <c r="E16" i="1" s="1"/>
  <c r="N16" i="1" s="1"/>
  <c r="C15" i="1"/>
  <c r="C16" i="1" s="1"/>
  <c r="B15" i="1"/>
  <c r="B16" i="1" s="1"/>
  <c r="J12" i="1"/>
  <c r="I12" i="1"/>
  <c r="H12" i="1"/>
  <c r="G12" i="1"/>
  <c r="F12" i="1"/>
  <c r="E12" i="1"/>
  <c r="D12" i="1"/>
  <c r="C12" i="1"/>
  <c r="B12" i="1"/>
  <c r="M12" i="1" s="1"/>
  <c r="M5" i="1"/>
  <c r="H6" i="1"/>
  <c r="G6" i="1"/>
  <c r="F6" i="1"/>
  <c r="E6" i="1"/>
  <c r="D6" i="1"/>
  <c r="C6" i="1"/>
  <c r="B6" i="1"/>
  <c r="D21" i="2" l="1"/>
  <c r="I21" i="2"/>
  <c r="H21" i="2"/>
  <c r="E21" i="2"/>
  <c r="C21" i="2"/>
  <c r="J21" i="2"/>
  <c r="G21" i="2"/>
  <c r="F21" i="2"/>
  <c r="J22" i="1"/>
  <c r="B22" i="1"/>
  <c r="M22" i="1" s="1"/>
  <c r="I22" i="1"/>
  <c r="M6" i="1"/>
  <c r="C22" i="1"/>
  <c r="B30" i="1"/>
  <c r="B31" i="1" s="1"/>
  <c r="H22" i="1"/>
  <c r="M30" i="1"/>
  <c r="N30" i="1" s="1"/>
  <c r="J30" i="2" l="1"/>
  <c r="J22" i="2"/>
  <c r="F30" i="2"/>
  <c r="F22" i="2"/>
  <c r="G22" i="2"/>
  <c r="G30" i="2"/>
  <c r="C30" i="2"/>
  <c r="C22" i="2"/>
  <c r="E30" i="2"/>
  <c r="E22" i="2"/>
  <c r="H22" i="2"/>
  <c r="H30" i="2"/>
  <c r="I22" i="2"/>
  <c r="I30" i="2"/>
  <c r="E31" i="2" s="1"/>
  <c r="B22" i="2"/>
  <c r="M22" i="2" s="1"/>
  <c r="D30" i="2"/>
  <c r="D22" i="2"/>
  <c r="J31" i="1"/>
  <c r="I31" i="1"/>
  <c r="H31" i="1"/>
  <c r="G31" i="1"/>
  <c r="F31" i="1"/>
  <c r="E31" i="1"/>
  <c r="D31" i="1"/>
  <c r="C31" i="1"/>
  <c r="F31" i="2" l="1"/>
  <c r="B31" i="2"/>
  <c r="M30" i="2"/>
  <c r="N30" i="2" s="1"/>
  <c r="H31" i="2"/>
  <c r="G31" i="2"/>
  <c r="D31" i="2"/>
  <c r="I31" i="2"/>
  <c r="C31" i="2"/>
  <c r="J31" i="2"/>
  <c r="M31" i="1"/>
  <c r="M31" i="2" l="1"/>
</calcChain>
</file>

<file path=xl/sharedStrings.xml><?xml version="1.0" encoding="utf-8"?>
<sst xmlns="http://schemas.openxmlformats.org/spreadsheetml/2006/main" count="140" uniqueCount="31">
  <si>
    <t>40초</t>
    <phoneticPr fontId="1" type="noConversion"/>
  </si>
  <si>
    <t>본섭</t>
    <phoneticPr fontId="1" type="noConversion"/>
  </si>
  <si>
    <t>트리니티</t>
    <phoneticPr fontId="1" type="noConversion"/>
  </si>
  <si>
    <t>소시엑</t>
    <phoneticPr fontId="1" type="noConversion"/>
  </si>
  <si>
    <t>스포트라이트</t>
    <phoneticPr fontId="1" type="noConversion"/>
  </si>
  <si>
    <t>마스코트</t>
    <phoneticPr fontId="1" type="noConversion"/>
  </si>
  <si>
    <t>트퓨</t>
    <phoneticPr fontId="1" type="noConversion"/>
  </si>
  <si>
    <t>노바</t>
    <phoneticPr fontId="1" type="noConversion"/>
  </si>
  <si>
    <t>에버</t>
    <phoneticPr fontId="1" type="noConversion"/>
  </si>
  <si>
    <t>데미지</t>
    <phoneticPr fontId="1" type="noConversion"/>
  </si>
  <si>
    <t>점유율</t>
    <phoneticPr fontId="1" type="noConversion"/>
  </si>
  <si>
    <t>타수</t>
    <phoneticPr fontId="1" type="noConversion"/>
  </si>
  <si>
    <t>합</t>
    <phoneticPr fontId="1" type="noConversion"/>
  </si>
  <si>
    <t>테섭(6차 풀강)</t>
    <phoneticPr fontId="1" type="noConversion"/>
  </si>
  <si>
    <t>그피:풍선</t>
    <phoneticPr fontId="1" type="noConversion"/>
  </si>
  <si>
    <t>그피</t>
    <phoneticPr fontId="1" type="noConversion"/>
  </si>
  <si>
    <t>트리6</t>
    <phoneticPr fontId="1" type="noConversion"/>
  </si>
  <si>
    <t>본섭대비 비율</t>
    <phoneticPr fontId="1" type="noConversion"/>
  </si>
  <si>
    <t>본섭대비 비율(6차 최뎀 고려)</t>
    <phoneticPr fontId="1" type="noConversion"/>
  </si>
  <si>
    <t>-</t>
    <phoneticPr fontId="1" type="noConversion"/>
  </si>
  <si>
    <t>본섭/테섭 비</t>
    <phoneticPr fontId="1" type="noConversion"/>
  </si>
  <si>
    <t>본섭(6차 풀강/예상)</t>
    <phoneticPr fontId="1" type="noConversion"/>
  </si>
  <si>
    <t>증가량(%)</t>
    <phoneticPr fontId="1" type="noConversion"/>
  </si>
  <si>
    <t>본섭(6차 강화상태별/예상)</t>
    <phoneticPr fontId="1" type="noConversion"/>
  </si>
  <si>
    <t>강화수치</t>
    <phoneticPr fontId="1" type="noConversion"/>
  </si>
  <si>
    <t>만랩 데미지</t>
    <phoneticPr fontId="1" type="noConversion"/>
  </si>
  <si>
    <t>해당 강화 데미지</t>
    <phoneticPr fontId="1" type="noConversion"/>
  </si>
  <si>
    <t>*그피 10/20/30 효과 미고려</t>
    <phoneticPr fontId="1" type="noConversion"/>
  </si>
  <si>
    <t>6분</t>
    <phoneticPr fontId="1" type="noConversion"/>
  </si>
  <si>
    <t>*러프한 계산, 딜사이클 최적화 여지 존재</t>
    <phoneticPr fontId="1" type="noConversion"/>
  </si>
  <si>
    <t>전분 출처 : https://www.inven.co.kr/board/maple/2298/154535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</si>
</sst>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0" fillId="2" borderId="0" xfId="0" applyFill="1">
      <alignment vertical="center"/>
    </xf>
    <xf numFmtId="0" fontId="2" fillId="0" borderId="8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48095-ADD9-40C4-8BD9-16FE0E4A229E}">
  <dimension ref="A1:N32"/>
  <sheetViews>
    <sheetView tabSelected="1" zoomScale="85" zoomScaleNormal="85" workbookViewId="0">
      <selection activeCell="B36" sqref="B36"/>
    </sheetView>
  </sheetViews>
  <sheetFormatPr defaultRowHeight="16.5" x14ac:dyDescent="0.3"/>
  <cols>
    <col min="1" max="1" width="26" customWidth="1"/>
    <col min="4" max="4" width="13" bestFit="1" customWidth="1"/>
    <col min="13" max="13" width="12.5" bestFit="1" customWidth="1"/>
  </cols>
  <sheetData>
    <row r="1" spans="1:14" x14ac:dyDescent="0.3">
      <c r="A1" s="1" t="s">
        <v>0</v>
      </c>
      <c r="C1" t="s">
        <v>30</v>
      </c>
    </row>
    <row r="2" spans="1:14" ht="17.25" thickBot="1" x14ac:dyDescent="0.35"/>
    <row r="3" spans="1:14" x14ac:dyDescent="0.3">
      <c r="A3" s="10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4" x14ac:dyDescent="0.3">
      <c r="A4" s="4"/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M4" s="5" t="s">
        <v>12</v>
      </c>
    </row>
    <row r="5" spans="1:14" x14ac:dyDescent="0.3">
      <c r="A5" s="4" t="s">
        <v>9</v>
      </c>
      <c r="B5">
        <v>11.2</v>
      </c>
      <c r="C5">
        <v>7.5</v>
      </c>
      <c r="D5">
        <v>6.6</v>
      </c>
      <c r="E5">
        <v>3.9</v>
      </c>
      <c r="F5">
        <v>2.16</v>
      </c>
      <c r="G5">
        <v>1.35</v>
      </c>
      <c r="H5">
        <v>1.23</v>
      </c>
      <c r="M5" s="5">
        <f>SUM(B5:H5)</f>
        <v>33.939999999999991</v>
      </c>
    </row>
    <row r="6" spans="1:14" x14ac:dyDescent="0.3">
      <c r="A6" s="4" t="s">
        <v>10</v>
      </c>
      <c r="B6">
        <f>B5/SUM($B$5:$H$5)*100</f>
        <v>32.999410724808492</v>
      </c>
      <c r="C6">
        <f t="shared" ref="C6:H6" si="0">C5/SUM($B$5:$H$5)*100</f>
        <v>22.097819681791403</v>
      </c>
      <c r="D6">
        <f t="shared" si="0"/>
        <v>19.446081319976432</v>
      </c>
      <c r="E6">
        <f t="shared" si="0"/>
        <v>11.490866234531529</v>
      </c>
      <c r="F6">
        <f t="shared" si="0"/>
        <v>6.3641720683559253</v>
      </c>
      <c r="G6">
        <f t="shared" si="0"/>
        <v>3.9776075427224526</v>
      </c>
      <c r="H6">
        <f t="shared" si="0"/>
        <v>3.6240424278137904</v>
      </c>
      <c r="M6" s="5">
        <f>SUM(B6:H6)</f>
        <v>100.00000000000001</v>
      </c>
    </row>
    <row r="7" spans="1:14" ht="17.25" thickBot="1" x14ac:dyDescent="0.35">
      <c r="A7" s="6" t="s">
        <v>11</v>
      </c>
      <c r="B7" s="7">
        <v>385</v>
      </c>
      <c r="C7" s="7">
        <v>685</v>
      </c>
      <c r="D7" s="7">
        <v>345</v>
      </c>
      <c r="E7" s="7">
        <v>233</v>
      </c>
      <c r="F7" s="7">
        <v>135</v>
      </c>
      <c r="G7" s="7">
        <v>42</v>
      </c>
      <c r="H7" s="7">
        <v>15</v>
      </c>
      <c r="I7" s="7"/>
      <c r="J7" s="7"/>
      <c r="K7" s="7"/>
      <c r="L7" s="7"/>
      <c r="M7" s="8"/>
    </row>
    <row r="8" spans="1:14" ht="17.25" thickBot="1" x14ac:dyDescent="0.35"/>
    <row r="9" spans="1:14" x14ac:dyDescent="0.3">
      <c r="A9" s="10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x14ac:dyDescent="0.3">
      <c r="A10" s="4"/>
      <c r="B10" t="s">
        <v>16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t="s">
        <v>14</v>
      </c>
      <c r="J10" t="s">
        <v>15</v>
      </c>
      <c r="M10" t="s">
        <v>12</v>
      </c>
      <c r="N10" s="5"/>
    </row>
    <row r="11" spans="1:14" x14ac:dyDescent="0.3">
      <c r="A11" s="4" t="s">
        <v>9</v>
      </c>
      <c r="B11">
        <v>8.52</v>
      </c>
      <c r="C11">
        <v>0.35</v>
      </c>
      <c r="D11">
        <v>7.06</v>
      </c>
      <c r="E11">
        <v>3.64</v>
      </c>
      <c r="F11">
        <v>1.82</v>
      </c>
      <c r="G11">
        <v>0.73</v>
      </c>
      <c r="H11">
        <v>1.2</v>
      </c>
      <c r="I11">
        <v>16.96</v>
      </c>
      <c r="J11">
        <v>16.52</v>
      </c>
      <c r="M11">
        <f>SUM(B11:J11)</f>
        <v>56.8</v>
      </c>
      <c r="N11" s="5"/>
    </row>
    <row r="12" spans="1:14" x14ac:dyDescent="0.3">
      <c r="A12" s="4" t="s">
        <v>10</v>
      </c>
      <c r="B12">
        <f>B11/SUM($B$11:$J$11)*100</f>
        <v>15</v>
      </c>
      <c r="C12">
        <f t="shared" ref="C12:J12" si="1">C11/SUM($B$11:$J$11)*100</f>
        <v>0.61619718309859151</v>
      </c>
      <c r="D12">
        <f t="shared" si="1"/>
        <v>12.429577464788732</v>
      </c>
      <c r="E12">
        <f t="shared" si="1"/>
        <v>6.4084507042253529</v>
      </c>
      <c r="F12">
        <f t="shared" si="1"/>
        <v>3.2042253521126765</v>
      </c>
      <c r="G12">
        <f t="shared" si="1"/>
        <v>1.2852112676056338</v>
      </c>
      <c r="H12">
        <f t="shared" si="1"/>
        <v>2.112676056338028</v>
      </c>
      <c r="I12">
        <f t="shared" si="1"/>
        <v>29.859154929577471</v>
      </c>
      <c r="J12">
        <f t="shared" si="1"/>
        <v>29.08450704225352</v>
      </c>
      <c r="M12">
        <f>SUM(B12:J12)</f>
        <v>100.00000000000001</v>
      </c>
      <c r="N12" s="5"/>
    </row>
    <row r="13" spans="1:14" x14ac:dyDescent="0.3">
      <c r="A13" s="4" t="s">
        <v>11</v>
      </c>
      <c r="B13">
        <v>315</v>
      </c>
      <c r="C13">
        <v>59</v>
      </c>
      <c r="D13">
        <v>333</v>
      </c>
      <c r="E13">
        <v>233</v>
      </c>
      <c r="F13">
        <v>108</v>
      </c>
      <c r="G13">
        <v>42</v>
      </c>
      <c r="H13">
        <v>15</v>
      </c>
      <c r="I13">
        <v>763</v>
      </c>
      <c r="J13">
        <v>122</v>
      </c>
      <c r="N13" s="5"/>
    </row>
    <row r="14" spans="1:14" x14ac:dyDescent="0.3">
      <c r="A14" s="4"/>
      <c r="N14" s="5"/>
    </row>
    <row r="15" spans="1:14" x14ac:dyDescent="0.3">
      <c r="A15" s="4" t="s">
        <v>17</v>
      </c>
      <c r="B15">
        <f t="shared" ref="B15:H15" si="2">(B11/B13)/(B5/B7)</f>
        <v>0.92976190476190479</v>
      </c>
      <c r="C15">
        <f t="shared" si="2"/>
        <v>0.54180790960451963</v>
      </c>
      <c r="D15">
        <f t="shared" si="2"/>
        <v>1.1082446082446082</v>
      </c>
      <c r="E15">
        <f t="shared" si="2"/>
        <v>0.93333333333333335</v>
      </c>
      <c r="F15">
        <f t="shared" si="2"/>
        <v>1.0532407407407409</v>
      </c>
      <c r="G15">
        <f t="shared" si="2"/>
        <v>0.54074074074074063</v>
      </c>
      <c r="H15">
        <f t="shared" si="2"/>
        <v>0.97560975609756095</v>
      </c>
      <c r="I15" t="s">
        <v>19</v>
      </c>
      <c r="J15" t="s">
        <v>19</v>
      </c>
      <c r="N15" s="5"/>
    </row>
    <row r="16" spans="1:14" ht="17.25" thickBot="1" x14ac:dyDescent="0.35">
      <c r="A16" s="6" t="s">
        <v>18</v>
      </c>
      <c r="B16" s="9">
        <f>B15/1020*641</f>
        <v>0.58429154995331467</v>
      </c>
      <c r="C16" s="9">
        <f>C15</f>
        <v>0.54180790960451963</v>
      </c>
      <c r="D16" s="7">
        <f>D15/1.6</f>
        <v>0.69265288015288007</v>
      </c>
      <c r="E16" s="9">
        <f>E15/1.6</f>
        <v>0.58333333333333326</v>
      </c>
      <c r="F16" s="7">
        <f>F15/1.6</f>
        <v>0.65827546296296302</v>
      </c>
      <c r="G16" s="9">
        <f>G15</f>
        <v>0.54074074074074063</v>
      </c>
      <c r="H16" s="9">
        <f>H15/1.6</f>
        <v>0.6097560975609756</v>
      </c>
      <c r="I16" s="7" t="s">
        <v>19</v>
      </c>
      <c r="J16" s="7" t="s">
        <v>19</v>
      </c>
      <c r="K16" s="7"/>
      <c r="L16" s="7"/>
      <c r="M16" s="9" t="s">
        <v>20</v>
      </c>
      <c r="N16" s="14">
        <f>1/E16</f>
        <v>1.7142857142857144</v>
      </c>
    </row>
    <row r="18" spans="1:14" ht="17.25" thickBot="1" x14ac:dyDescent="0.35"/>
    <row r="19" spans="1:14" x14ac:dyDescent="0.3">
      <c r="A19" s="10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14" x14ac:dyDescent="0.3">
      <c r="A20" s="4"/>
      <c r="B20" t="s">
        <v>16</v>
      </c>
      <c r="C20" t="s">
        <v>3</v>
      </c>
      <c r="D20" t="s">
        <v>4</v>
      </c>
      <c r="E20" t="s">
        <v>5</v>
      </c>
      <c r="F20" t="s">
        <v>6</v>
      </c>
      <c r="G20" t="s">
        <v>7</v>
      </c>
      <c r="H20" t="s">
        <v>8</v>
      </c>
      <c r="I20" t="s">
        <v>14</v>
      </c>
      <c r="J20" t="s">
        <v>15</v>
      </c>
      <c r="M20" t="s">
        <v>12</v>
      </c>
      <c r="N20" s="11" t="s">
        <v>22</v>
      </c>
    </row>
    <row r="21" spans="1:14" x14ac:dyDescent="0.3">
      <c r="A21" s="4" t="s">
        <v>9</v>
      </c>
      <c r="B21">
        <f>B11*$N$16</f>
        <v>14.605714285714287</v>
      </c>
      <c r="C21">
        <f t="shared" ref="C21:J21" si="3">C11*$N$16</f>
        <v>0.6</v>
      </c>
      <c r="D21">
        <f t="shared" si="3"/>
        <v>12.102857142857143</v>
      </c>
      <c r="E21">
        <f t="shared" si="3"/>
        <v>6.2400000000000011</v>
      </c>
      <c r="F21">
        <f t="shared" si="3"/>
        <v>3.1200000000000006</v>
      </c>
      <c r="G21">
        <f t="shared" si="3"/>
        <v>1.2514285714285716</v>
      </c>
      <c r="H21">
        <f t="shared" si="3"/>
        <v>2.0571428571428574</v>
      </c>
      <c r="I21">
        <f t="shared" si="3"/>
        <v>29.074285714285718</v>
      </c>
      <c r="J21">
        <f t="shared" si="3"/>
        <v>28.32</v>
      </c>
      <c r="M21">
        <f>SUM(B21:J21)</f>
        <v>97.371428571428567</v>
      </c>
      <c r="N21" s="11">
        <f>(M21-M5)/M5*100</f>
        <v>186.89283609731467</v>
      </c>
    </row>
    <row r="22" spans="1:14" ht="17.25" thickBot="1" x14ac:dyDescent="0.35">
      <c r="A22" s="6" t="s">
        <v>10</v>
      </c>
      <c r="B22" s="7">
        <f>B21/SUM($B$21:$J$21)*100</f>
        <v>15.000000000000002</v>
      </c>
      <c r="C22" s="7">
        <f t="shared" ref="C22:J22" si="4">C21/SUM($B$21:$J$21)*100</f>
        <v>0.61619718309859162</v>
      </c>
      <c r="D22" s="7">
        <f t="shared" si="4"/>
        <v>12.429577464788734</v>
      </c>
      <c r="E22" s="7">
        <f t="shared" si="4"/>
        <v>6.4084507042253529</v>
      </c>
      <c r="F22" s="7">
        <f t="shared" si="4"/>
        <v>3.2042253521126765</v>
      </c>
      <c r="G22" s="7">
        <f t="shared" si="4"/>
        <v>1.285211267605634</v>
      </c>
      <c r="H22" s="7">
        <f t="shared" si="4"/>
        <v>2.1126760563380285</v>
      </c>
      <c r="I22" s="7">
        <f t="shared" si="4"/>
        <v>29.859154929577471</v>
      </c>
      <c r="J22" s="7">
        <f t="shared" si="4"/>
        <v>29.08450704225352</v>
      </c>
      <c r="K22" s="7"/>
      <c r="L22" s="7"/>
      <c r="M22" s="7">
        <f>SUM(B22:J22)</f>
        <v>100.00000000000001</v>
      </c>
      <c r="N22" s="8"/>
    </row>
    <row r="24" spans="1:14" ht="17.25" thickBot="1" x14ac:dyDescent="0.35"/>
    <row r="25" spans="1:14" x14ac:dyDescent="0.3">
      <c r="A25" s="10" t="s">
        <v>23</v>
      </c>
      <c r="B25" s="12"/>
      <c r="C25" s="12"/>
      <c r="D25" s="2"/>
      <c r="E25" s="12"/>
      <c r="F25" s="2"/>
      <c r="G25" s="12"/>
      <c r="H25" s="12"/>
      <c r="I25" s="2" t="s">
        <v>27</v>
      </c>
      <c r="J25" s="2"/>
      <c r="K25" s="2"/>
      <c r="L25" s="2"/>
      <c r="M25" s="2"/>
      <c r="N25" s="3"/>
    </row>
    <row r="26" spans="1:14" x14ac:dyDescent="0.3">
      <c r="A26" s="4" t="s">
        <v>24</v>
      </c>
      <c r="B26" s="13">
        <v>1</v>
      </c>
      <c r="C26" t="s">
        <v>19</v>
      </c>
      <c r="D26" s="13">
        <v>1</v>
      </c>
      <c r="E26" s="13">
        <v>1</v>
      </c>
      <c r="F26" s="13">
        <v>1</v>
      </c>
      <c r="G26" t="s">
        <v>19</v>
      </c>
      <c r="H26" s="13">
        <v>1</v>
      </c>
      <c r="I26" s="13">
        <v>1</v>
      </c>
      <c r="J26" s="13">
        <v>1</v>
      </c>
      <c r="N26" s="5"/>
    </row>
    <row r="27" spans="1:14" hidden="1" x14ac:dyDescent="0.3">
      <c r="A27" s="4" t="s">
        <v>25</v>
      </c>
      <c r="B27">
        <v>1020</v>
      </c>
      <c r="C27">
        <v>1</v>
      </c>
      <c r="D27">
        <v>1.6</v>
      </c>
      <c r="E27">
        <v>1.6</v>
      </c>
      <c r="F27">
        <v>1.6</v>
      </c>
      <c r="G27">
        <v>1</v>
      </c>
      <c r="H27">
        <v>1.6</v>
      </c>
      <c r="I27">
        <f>500+6*30</f>
        <v>680</v>
      </c>
      <c r="J27">
        <f>(2400+80*30)*8*3 + (3600+120*30)*14*7</f>
        <v>820800</v>
      </c>
      <c r="N27" s="5"/>
    </row>
    <row r="28" spans="1:14" hidden="1" x14ac:dyDescent="0.3">
      <c r="A28" s="4" t="s">
        <v>26</v>
      </c>
      <c r="B28">
        <f>IF(B26=0,641,630+13*B26)</f>
        <v>643</v>
      </c>
      <c r="C28">
        <v>1</v>
      </c>
      <c r="D28">
        <f>1+0.02*D26</f>
        <v>1.02</v>
      </c>
      <c r="E28">
        <f>1+0.02*E26</f>
        <v>1.02</v>
      </c>
      <c r="F28">
        <f>1+0.02*F26</f>
        <v>1.02</v>
      </c>
      <c r="G28">
        <v>1</v>
      </c>
      <c r="H28">
        <f>1+0.02*H26</f>
        <v>1.02</v>
      </c>
      <c r="I28">
        <f>500+6*H26</f>
        <v>506</v>
      </c>
      <c r="J28">
        <f>(2400+80*J26)*8*3 + (3600+120*J26)*14*7</f>
        <v>424080</v>
      </c>
      <c r="N28" s="5"/>
    </row>
    <row r="29" spans="1:14" x14ac:dyDescent="0.3">
      <c r="A29" s="4"/>
      <c r="B29" t="s">
        <v>16</v>
      </c>
      <c r="C29" t="s">
        <v>3</v>
      </c>
      <c r="D29" t="s">
        <v>4</v>
      </c>
      <c r="E29" t="s">
        <v>5</v>
      </c>
      <c r="F29" t="s">
        <v>6</v>
      </c>
      <c r="G29" t="s">
        <v>7</v>
      </c>
      <c r="H29" t="s">
        <v>8</v>
      </c>
      <c r="I29" t="s">
        <v>14</v>
      </c>
      <c r="J29" t="s">
        <v>15</v>
      </c>
      <c r="M29" t="s">
        <v>12</v>
      </c>
      <c r="N29" s="11" t="s">
        <v>22</v>
      </c>
    </row>
    <row r="30" spans="1:14" x14ac:dyDescent="0.3">
      <c r="A30" s="4" t="s">
        <v>9</v>
      </c>
      <c r="B30">
        <f t="shared" ref="B30:H30" si="5">B21/B27*B28</f>
        <v>9.2073277310924375</v>
      </c>
      <c r="C30">
        <f t="shared" si="5"/>
        <v>0.6</v>
      </c>
      <c r="D30">
        <f t="shared" si="5"/>
        <v>7.7155714285714287</v>
      </c>
      <c r="E30">
        <f t="shared" si="5"/>
        <v>3.9780000000000006</v>
      </c>
      <c r="F30">
        <f t="shared" si="5"/>
        <v>1.9890000000000003</v>
      </c>
      <c r="G30">
        <f t="shared" si="5"/>
        <v>1.2514285714285716</v>
      </c>
      <c r="H30">
        <f t="shared" si="5"/>
        <v>1.3114285714285716</v>
      </c>
      <c r="I30">
        <f>IF(I26=0,$C$5-C30,I21/I27*I28)</f>
        <v>21.634689075630252</v>
      </c>
      <c r="J30">
        <f>IF(J26=0,0,J21/J27*J28)</f>
        <v>14.632</v>
      </c>
      <c r="M30">
        <f>SUM(B30:J30)</f>
        <v>62.319445378151265</v>
      </c>
      <c r="N30" s="11">
        <f>(M30-$M$5)/$M$5*100</f>
        <v>83.616515551418033</v>
      </c>
    </row>
    <row r="31" spans="1:14" ht="17.25" thickBot="1" x14ac:dyDescent="0.35">
      <c r="A31" s="6" t="s">
        <v>10</v>
      </c>
      <c r="B31" s="7">
        <f>B30/SUM($B$30:$J$30)*100</f>
        <v>14.774405765684909</v>
      </c>
      <c r="C31" s="7">
        <f t="shared" ref="C31:J31" si="6">C30/SUM($B$30:$J$30)*100</f>
        <v>0.96278135397263265</v>
      </c>
      <c r="D31" s="7">
        <f t="shared" si="6"/>
        <v>12.380680511120932</v>
      </c>
      <c r="E31" s="7">
        <f t="shared" si="6"/>
        <v>6.3832403768385557</v>
      </c>
      <c r="F31" s="7">
        <f t="shared" si="6"/>
        <v>3.1916201884192779</v>
      </c>
      <c r="G31" s="7">
        <f t="shared" si="6"/>
        <v>2.0080868240000624</v>
      </c>
      <c r="H31" s="7">
        <f t="shared" si="6"/>
        <v>2.1043649593973259</v>
      </c>
      <c r="I31" s="7">
        <f t="shared" si="6"/>
        <v>34.715792068353693</v>
      </c>
      <c r="J31" s="7">
        <f t="shared" si="6"/>
        <v>23.479027952212604</v>
      </c>
      <c r="K31" s="7"/>
      <c r="L31" s="7"/>
      <c r="M31" s="7">
        <f>SUM(B31:J31)</f>
        <v>99.999999999999986</v>
      </c>
      <c r="N31" s="8"/>
    </row>
    <row r="32" spans="1:14" x14ac:dyDescent="0.3">
      <c r="L32" t="s">
        <v>29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D45A3-AE58-407B-A3F4-40C6806C070A}">
  <dimension ref="A1:N32"/>
  <sheetViews>
    <sheetView zoomScale="85" zoomScaleNormal="85" workbookViewId="0">
      <selection activeCell="C1" sqref="C1"/>
    </sheetView>
  </sheetViews>
  <sheetFormatPr defaultRowHeight="16.5" x14ac:dyDescent="0.3"/>
  <cols>
    <col min="1" max="1" width="28" bestFit="1" customWidth="1"/>
    <col min="4" max="4" width="13" bestFit="1" customWidth="1"/>
  </cols>
  <sheetData>
    <row r="1" spans="1:14" x14ac:dyDescent="0.3">
      <c r="A1" s="1" t="s">
        <v>28</v>
      </c>
      <c r="C1" t="s">
        <v>30</v>
      </c>
    </row>
    <row r="2" spans="1:14" ht="17.25" thickBot="1" x14ac:dyDescent="0.35"/>
    <row r="3" spans="1:14" x14ac:dyDescent="0.3">
      <c r="A3" s="10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4" x14ac:dyDescent="0.3">
      <c r="A4" s="4"/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M4" s="5" t="s">
        <v>12</v>
      </c>
    </row>
    <row r="5" spans="1:14" x14ac:dyDescent="0.3">
      <c r="A5" s="4" t="s">
        <v>9</v>
      </c>
      <c r="B5">
        <v>70.41</v>
      </c>
      <c r="C5">
        <v>46.8</v>
      </c>
      <c r="D5">
        <v>18.73</v>
      </c>
      <c r="E5">
        <v>11.08</v>
      </c>
      <c r="F5">
        <v>12.48</v>
      </c>
      <c r="G5">
        <v>5.8</v>
      </c>
      <c r="H5">
        <v>3.23</v>
      </c>
      <c r="M5" s="5">
        <f>SUM(B5:J5)</f>
        <v>168.53</v>
      </c>
    </row>
    <row r="6" spans="1:14" x14ac:dyDescent="0.3">
      <c r="A6" s="4" t="s">
        <v>10</v>
      </c>
      <c r="B6">
        <f>B5/SUM($B$5:$J$5)*100</f>
        <v>41.778911766451074</v>
      </c>
      <c r="C6">
        <f t="shared" ref="C6:H6" si="0">C5/SUM($B$5:$J$5)*100</f>
        <v>27.769536581024145</v>
      </c>
      <c r="D6">
        <f t="shared" si="0"/>
        <v>11.113748294072272</v>
      </c>
      <c r="E6">
        <f t="shared" si="0"/>
        <v>6.5744971221740931</v>
      </c>
      <c r="F6">
        <f t="shared" si="0"/>
        <v>7.4052097549397731</v>
      </c>
      <c r="G6">
        <f t="shared" si="0"/>
        <v>3.4415237643149585</v>
      </c>
      <c r="H6">
        <f t="shared" si="0"/>
        <v>1.9165727170236753</v>
      </c>
      <c r="M6" s="5">
        <f>SUM(B6:J6)</f>
        <v>99.999999999999986</v>
      </c>
    </row>
    <row r="7" spans="1:14" ht="17.25" thickBot="1" x14ac:dyDescent="0.35">
      <c r="A7" s="6" t="s">
        <v>11</v>
      </c>
      <c r="B7" s="7">
        <v>3164</v>
      </c>
      <c r="C7" s="7">
        <v>5533</v>
      </c>
      <c r="D7" s="7">
        <v>1032</v>
      </c>
      <c r="E7" s="7">
        <v>729</v>
      </c>
      <c r="F7" s="7">
        <v>999</v>
      </c>
      <c r="G7" s="7">
        <v>252</v>
      </c>
      <c r="H7" s="7">
        <v>45</v>
      </c>
      <c r="I7" s="7"/>
      <c r="J7" s="7"/>
      <c r="K7" s="7"/>
      <c r="L7" s="7"/>
      <c r="M7" s="8"/>
    </row>
    <row r="8" spans="1:14" ht="17.25" thickBot="1" x14ac:dyDescent="0.35"/>
    <row r="9" spans="1:14" x14ac:dyDescent="0.3">
      <c r="A9" s="10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x14ac:dyDescent="0.3">
      <c r="A10" s="4"/>
      <c r="B10" t="s">
        <v>16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t="s">
        <v>14</v>
      </c>
      <c r="J10" t="s">
        <v>15</v>
      </c>
      <c r="M10" t="s">
        <v>12</v>
      </c>
      <c r="N10" s="5"/>
    </row>
    <row r="11" spans="1:14" x14ac:dyDescent="0.3">
      <c r="A11" s="4" t="s">
        <v>9</v>
      </c>
      <c r="B11">
        <v>72.680000000000007</v>
      </c>
      <c r="C11">
        <v>25.68</v>
      </c>
      <c r="D11">
        <v>21.62</v>
      </c>
      <c r="E11">
        <v>12.14</v>
      </c>
      <c r="F11">
        <v>13.72</v>
      </c>
      <c r="G11">
        <v>3.41</v>
      </c>
      <c r="H11">
        <v>3.8</v>
      </c>
      <c r="I11">
        <v>18.43</v>
      </c>
      <c r="J11">
        <v>16.420000000000002</v>
      </c>
      <c r="M11">
        <f>SUM(B11:J11)</f>
        <v>187.90000000000003</v>
      </c>
      <c r="N11" s="5"/>
    </row>
    <row r="12" spans="1:14" x14ac:dyDescent="0.3">
      <c r="A12" s="4" t="s">
        <v>10</v>
      </c>
      <c r="B12">
        <f>B11/SUM($B$11:$J$11)*100</f>
        <v>38.680149015433742</v>
      </c>
      <c r="C12">
        <f t="shared" ref="C12:J12" si="1">C11/SUM($B$11:$J$11)*100</f>
        <v>13.666844065992548</v>
      </c>
      <c r="D12">
        <f t="shared" si="1"/>
        <v>11.506120276742946</v>
      </c>
      <c r="E12">
        <f t="shared" si="1"/>
        <v>6.4608834486428943</v>
      </c>
      <c r="F12">
        <f t="shared" si="1"/>
        <v>7.3017562533262357</v>
      </c>
      <c r="G12">
        <f t="shared" si="1"/>
        <v>1.8147951037786054</v>
      </c>
      <c r="H12">
        <f t="shared" si="1"/>
        <v>2.0223523150612022</v>
      </c>
      <c r="I12">
        <f t="shared" si="1"/>
        <v>9.8084087280468317</v>
      </c>
      <c r="J12">
        <f t="shared" si="1"/>
        <v>8.7386907929749853</v>
      </c>
      <c r="M12">
        <f>SUM(B12:J12)</f>
        <v>99.999999999999972</v>
      </c>
      <c r="N12" s="5"/>
    </row>
    <row r="13" spans="1:14" x14ac:dyDescent="0.3">
      <c r="A13" s="4" t="s">
        <v>11</v>
      </c>
      <c r="B13">
        <v>2954</v>
      </c>
      <c r="C13">
        <v>4632</v>
      </c>
      <c r="D13">
        <v>1035</v>
      </c>
      <c r="E13">
        <v>724</v>
      </c>
      <c r="F13">
        <v>999</v>
      </c>
      <c r="G13">
        <v>210</v>
      </c>
      <c r="H13">
        <v>45</v>
      </c>
      <c r="I13">
        <v>764</v>
      </c>
      <c r="J13">
        <v>122</v>
      </c>
      <c r="N13" s="5"/>
    </row>
    <row r="14" spans="1:14" x14ac:dyDescent="0.3">
      <c r="A14" s="4"/>
      <c r="N14" s="5"/>
    </row>
    <row r="15" spans="1:14" x14ac:dyDescent="0.3">
      <c r="A15" s="4" t="s">
        <v>17</v>
      </c>
      <c r="B15">
        <f t="shared" ref="B15:H15" si="2">(B11/B13)/(B5/B7)</f>
        <v>1.1056217106170967</v>
      </c>
      <c r="C15">
        <f t="shared" si="2"/>
        <v>0.65545259288782609</v>
      </c>
      <c r="D15">
        <f t="shared" si="2"/>
        <v>1.1509521267129383</v>
      </c>
      <c r="E15">
        <f t="shared" si="2"/>
        <v>1.1032346370943613</v>
      </c>
      <c r="F15">
        <f t="shared" si="2"/>
        <v>1.0993589743589745</v>
      </c>
      <c r="G15">
        <f t="shared" si="2"/>
        <v>0.70551724137931049</v>
      </c>
      <c r="H15">
        <f t="shared" si="2"/>
        <v>1.1764705882352942</v>
      </c>
      <c r="I15" t="s">
        <v>19</v>
      </c>
      <c r="J15" t="s">
        <v>19</v>
      </c>
      <c r="N15" s="5"/>
    </row>
    <row r="16" spans="1:14" ht="17.25" thickBot="1" x14ac:dyDescent="0.35">
      <c r="A16" s="6" t="s">
        <v>18</v>
      </c>
      <c r="B16" s="9">
        <f>B15/1020*641</f>
        <v>0.69480736912309704</v>
      </c>
      <c r="C16" s="9">
        <f>C15</f>
        <v>0.65545259288782609</v>
      </c>
      <c r="D16" s="7">
        <f>D15/1.6</f>
        <v>0.71934507919558643</v>
      </c>
      <c r="E16" s="9">
        <f>E15/1.6</f>
        <v>0.68952164818397577</v>
      </c>
      <c r="F16" s="7">
        <f>F15/1.6</f>
        <v>0.68709935897435903</v>
      </c>
      <c r="G16" s="9">
        <f>G15</f>
        <v>0.70551724137931049</v>
      </c>
      <c r="H16" s="9">
        <f>H15/1.6</f>
        <v>0.73529411764705876</v>
      </c>
      <c r="I16" s="7" t="s">
        <v>19</v>
      </c>
      <c r="J16" s="7" t="s">
        <v>19</v>
      </c>
      <c r="K16" s="7"/>
      <c r="L16" s="7"/>
      <c r="M16" s="9" t="s">
        <v>20</v>
      </c>
      <c r="N16" s="14">
        <f>1/B16</f>
        <v>1.4392478324777711</v>
      </c>
    </row>
    <row r="18" spans="1:14" ht="17.25" thickBot="1" x14ac:dyDescent="0.35"/>
    <row r="19" spans="1:14" x14ac:dyDescent="0.3">
      <c r="A19" s="10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14" x14ac:dyDescent="0.3">
      <c r="A20" s="4"/>
      <c r="B20" t="s">
        <v>16</v>
      </c>
      <c r="C20" t="s">
        <v>3</v>
      </c>
      <c r="D20" t="s">
        <v>4</v>
      </c>
      <c r="E20" t="s">
        <v>5</v>
      </c>
      <c r="F20" t="s">
        <v>6</v>
      </c>
      <c r="G20" t="s">
        <v>7</v>
      </c>
      <c r="H20" t="s">
        <v>8</v>
      </c>
      <c r="I20" t="s">
        <v>14</v>
      </c>
      <c r="J20" t="s">
        <v>15</v>
      </c>
      <c r="M20" t="s">
        <v>12</v>
      </c>
      <c r="N20" s="11" t="s">
        <v>22</v>
      </c>
    </row>
    <row r="21" spans="1:14" x14ac:dyDescent="0.3">
      <c r="A21" s="4" t="s">
        <v>9</v>
      </c>
      <c r="B21">
        <f>B11*$N$16</f>
        <v>104.60453246448441</v>
      </c>
      <c r="C21">
        <f t="shared" ref="C21:J21" si="3">C11*$N$16</f>
        <v>36.959884338029163</v>
      </c>
      <c r="D21">
        <f t="shared" si="3"/>
        <v>31.116538138169414</v>
      </c>
      <c r="E21">
        <f t="shared" si="3"/>
        <v>17.472468686280141</v>
      </c>
      <c r="F21">
        <f t="shared" si="3"/>
        <v>19.746480261595021</v>
      </c>
      <c r="G21">
        <f t="shared" si="3"/>
        <v>4.9078351087491994</v>
      </c>
      <c r="H21">
        <f t="shared" si="3"/>
        <v>5.4691417634155304</v>
      </c>
      <c r="I21">
        <f t="shared" si="3"/>
        <v>26.525337552565322</v>
      </c>
      <c r="J21">
        <f t="shared" si="3"/>
        <v>23.632449409285005</v>
      </c>
      <c r="M21">
        <f>SUM(B21:J21)</f>
        <v>270.43466772257318</v>
      </c>
      <c r="N21" s="11">
        <f>(M21-M5)/M5*100</f>
        <v>60.46678201066468</v>
      </c>
    </row>
    <row r="22" spans="1:14" ht="17.25" thickBot="1" x14ac:dyDescent="0.35">
      <c r="A22" s="6" t="s">
        <v>10</v>
      </c>
      <c r="B22" s="7">
        <f>B21/SUM($B$21:$J$21)*100</f>
        <v>38.680149015433749</v>
      </c>
      <c r="C22" s="7">
        <f t="shared" ref="C22:J22" si="4">C21/SUM($B$21:$J$21)*100</f>
        <v>13.666844065992551</v>
      </c>
      <c r="D22" s="7">
        <f t="shared" si="4"/>
        <v>11.50612027674295</v>
      </c>
      <c r="E22" s="7">
        <f t="shared" si="4"/>
        <v>6.4608834486428961</v>
      </c>
      <c r="F22" s="7">
        <f t="shared" si="4"/>
        <v>7.3017562533262383</v>
      </c>
      <c r="G22" s="7">
        <f t="shared" si="4"/>
        <v>1.8147951037786059</v>
      </c>
      <c r="H22" s="7">
        <f t="shared" si="4"/>
        <v>2.0223523150612031</v>
      </c>
      <c r="I22" s="7">
        <f t="shared" si="4"/>
        <v>9.8084087280468335</v>
      </c>
      <c r="J22" s="7">
        <f t="shared" si="4"/>
        <v>8.7386907929749889</v>
      </c>
      <c r="K22" s="7"/>
      <c r="L22" s="7"/>
      <c r="M22" s="7">
        <f>SUM(B22:J22)</f>
        <v>100</v>
      </c>
      <c r="N22" s="8"/>
    </row>
    <row r="24" spans="1:14" ht="17.25" thickBot="1" x14ac:dyDescent="0.35"/>
    <row r="25" spans="1:14" x14ac:dyDescent="0.3">
      <c r="A25" s="10" t="s">
        <v>23</v>
      </c>
      <c r="B25" s="12"/>
      <c r="C25" s="12"/>
      <c r="D25" s="2"/>
      <c r="E25" s="12"/>
      <c r="F25" s="2"/>
      <c r="G25" s="12"/>
      <c r="H25" s="12"/>
      <c r="I25" s="2" t="s">
        <v>27</v>
      </c>
      <c r="J25" s="2"/>
      <c r="K25" s="2"/>
      <c r="L25" s="2"/>
      <c r="M25" s="2"/>
      <c r="N25" s="3"/>
    </row>
    <row r="26" spans="1:14" x14ac:dyDescent="0.3">
      <c r="A26" s="4" t="s">
        <v>24</v>
      </c>
      <c r="B26" s="13">
        <v>1</v>
      </c>
      <c r="C26" t="s">
        <v>19</v>
      </c>
      <c r="D26" s="13">
        <v>1</v>
      </c>
      <c r="E26" s="13">
        <v>1</v>
      </c>
      <c r="F26" s="13">
        <v>1</v>
      </c>
      <c r="G26" t="s">
        <v>19</v>
      </c>
      <c r="H26" s="13">
        <v>1</v>
      </c>
      <c r="I26" s="13">
        <v>1</v>
      </c>
      <c r="J26" s="13">
        <v>1</v>
      </c>
      <c r="N26" s="5"/>
    </row>
    <row r="27" spans="1:14" x14ac:dyDescent="0.3">
      <c r="A27" s="4" t="s">
        <v>25</v>
      </c>
      <c r="B27">
        <v>1020</v>
      </c>
      <c r="C27">
        <v>1</v>
      </c>
      <c r="D27">
        <v>1.6</v>
      </c>
      <c r="E27">
        <v>1.6</v>
      </c>
      <c r="F27">
        <v>1.6</v>
      </c>
      <c r="G27">
        <v>1</v>
      </c>
      <c r="H27">
        <v>1.6</v>
      </c>
      <c r="I27">
        <f>500+6*30</f>
        <v>680</v>
      </c>
      <c r="J27">
        <f>(2400+80*30)*8*3 + (3600+120*30)*14*7</f>
        <v>820800</v>
      </c>
      <c r="N27" s="5"/>
    </row>
    <row r="28" spans="1:14" x14ac:dyDescent="0.3">
      <c r="A28" s="4" t="s">
        <v>26</v>
      </c>
      <c r="B28">
        <f>IF(B26=0,641,630+13*B26)</f>
        <v>643</v>
      </c>
      <c r="C28">
        <v>1</v>
      </c>
      <c r="D28">
        <f>1+0.02*D26</f>
        <v>1.02</v>
      </c>
      <c r="E28">
        <f>1+0.02*E26</f>
        <v>1.02</v>
      </c>
      <c r="F28">
        <f>1+0.02*F26</f>
        <v>1.02</v>
      </c>
      <c r="G28">
        <v>1</v>
      </c>
      <c r="H28">
        <f>1+0.02*H26</f>
        <v>1.02</v>
      </c>
      <c r="I28">
        <f>500+6*H26</f>
        <v>506</v>
      </c>
      <c r="J28">
        <f>(2400+80*J26)*8*3 + (3600+120*J26)*14*7</f>
        <v>424080</v>
      </c>
      <c r="N28" s="5"/>
    </row>
    <row r="29" spans="1:14" x14ac:dyDescent="0.3">
      <c r="A29" s="4"/>
      <c r="B29" t="s">
        <v>16</v>
      </c>
      <c r="C29" t="s">
        <v>3</v>
      </c>
      <c r="D29" t="s">
        <v>4</v>
      </c>
      <c r="E29" t="s">
        <v>5</v>
      </c>
      <c r="F29" t="s">
        <v>6</v>
      </c>
      <c r="G29" t="s">
        <v>7</v>
      </c>
      <c r="H29" t="s">
        <v>8</v>
      </c>
      <c r="I29" t="s">
        <v>14</v>
      </c>
      <c r="J29" t="s">
        <v>15</v>
      </c>
      <c r="M29" t="s">
        <v>12</v>
      </c>
      <c r="N29" s="11" t="s">
        <v>22</v>
      </c>
    </row>
    <row r="30" spans="1:14" x14ac:dyDescent="0.3">
      <c r="A30" s="4" t="s">
        <v>9</v>
      </c>
      <c r="B30">
        <f t="shared" ref="B30:H30" si="5">B21/B27*B28</f>
        <v>65.941876837905369</v>
      </c>
      <c r="C30">
        <f t="shared" si="5"/>
        <v>36.959884338029163</v>
      </c>
      <c r="D30">
        <f t="shared" si="5"/>
        <v>19.836793063083004</v>
      </c>
      <c r="E30">
        <f t="shared" si="5"/>
        <v>11.138698787503589</v>
      </c>
      <c r="F30">
        <f t="shared" si="5"/>
        <v>12.588381166766824</v>
      </c>
      <c r="G30">
        <f t="shared" si="5"/>
        <v>4.9078351087491994</v>
      </c>
      <c r="H30">
        <f t="shared" si="5"/>
        <v>3.4865778741774003</v>
      </c>
      <c r="I30">
        <f>IF(I26=0,$C$5-C30,I21/I27*I28)</f>
        <v>19.73797176705596</v>
      </c>
      <c r="J30">
        <f>IF(J26=0,0,J21/J27*J28)</f>
        <v>12.210098861463919</v>
      </c>
      <c r="M30">
        <f>SUM(B30:J30)</f>
        <v>186.80811780473442</v>
      </c>
      <c r="N30" s="11">
        <f>(M30-$M$5)/$M$5*100</f>
        <v>10.84561668826584</v>
      </c>
    </row>
    <row r="31" spans="1:14" ht="17.25" thickBot="1" x14ac:dyDescent="0.35">
      <c r="A31" s="6" t="s">
        <v>10</v>
      </c>
      <c r="B31" s="7">
        <f>B30/SUM($B$30:$J$30)*100</f>
        <v>35.299256591639484</v>
      </c>
      <c r="C31" s="7">
        <f t="shared" ref="C31:J31" si="6">C30/SUM($B$30:$J$30)*100</f>
        <v>19.784945521833453</v>
      </c>
      <c r="D31" s="7">
        <f t="shared" si="6"/>
        <v>10.618806771458337</v>
      </c>
      <c r="E31" s="7">
        <f>E30/SUM($B$30:$J$30)*100</f>
        <v>5.9626417301343277</v>
      </c>
      <c r="F31" s="7">
        <f t="shared" si="6"/>
        <v>6.7386692370216617</v>
      </c>
      <c r="G31" s="7">
        <f t="shared" si="6"/>
        <v>2.6272065509911244</v>
      </c>
      <c r="H31" s="7">
        <f t="shared" si="6"/>
        <v>1.8663952697290316</v>
      </c>
      <c r="I31" s="7">
        <f t="shared" si="6"/>
        <v>10.565906877605576</v>
      </c>
      <c r="J31" s="7">
        <f t="shared" si="6"/>
        <v>6.5361714495870098</v>
      </c>
      <c r="K31" s="7"/>
      <c r="L31" s="7"/>
      <c r="M31" s="7">
        <f>SUM(B31:J31)</f>
        <v>100</v>
      </c>
      <c r="N31" s="8"/>
    </row>
    <row r="32" spans="1:14" x14ac:dyDescent="0.3">
      <c r="K32" t="s">
        <v>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40초</vt:lpstr>
      <vt:lpstr>6분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2023-07-07T08:07:58Z</dcterms:created>
  <dcterms:modified xsi:type="dcterms:W3CDTF">2023-07-07T09:30:27Z</dcterms:modified>
</cp:coreProperties>
</file>