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-12\Downloads\"/>
    </mc:Choice>
  </mc:AlternateContent>
  <xr:revisionPtr revIDLastSave="0" documentId="8_{CD38BA60-F01D-4A06-9847-35B043186A35}" xr6:coauthVersionLast="47" xr6:coauthVersionMax="47" xr10:uidLastSave="{00000000-0000-0000-0000-000000000000}"/>
  <bookViews>
    <workbookView xWindow="4665" yWindow="870" windowWidth="22020" windowHeight="15465" xr2:uid="{1AAF71B0-D67B-413F-BE05-F07B3C6A31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C26" i="1"/>
  <c r="C24" i="1"/>
  <c r="C22" i="1"/>
  <c r="C16" i="1"/>
  <c r="G13" i="1"/>
  <c r="F13" i="1"/>
  <c r="E13" i="1"/>
  <c r="D13" i="1"/>
  <c r="D24" i="1" s="1"/>
  <c r="C13" i="1"/>
  <c r="C23" i="1" s="1"/>
  <c r="H12" i="1"/>
  <c r="H11" i="1"/>
  <c r="H10" i="1"/>
  <c r="H9" i="1"/>
  <c r="H8" i="1"/>
  <c r="H7" i="1"/>
  <c r="H6" i="1"/>
  <c r="E24" i="1" l="1"/>
  <c r="H13" i="1"/>
  <c r="F24" i="1"/>
  <c r="C18" i="1"/>
  <c r="G24" i="1"/>
  <c r="G25" i="1"/>
  <c r="D23" i="1"/>
  <c r="D22" i="1"/>
  <c r="E23" i="1"/>
  <c r="D26" i="1"/>
  <c r="F28" i="1" s="1"/>
  <c r="D16" i="1"/>
  <c r="D18" i="1"/>
  <c r="E22" i="1"/>
  <c r="F23" i="1"/>
  <c r="E26" i="1"/>
  <c r="E16" i="1"/>
  <c r="E18" i="1"/>
  <c r="F22" i="1"/>
  <c r="G23" i="1"/>
  <c r="F25" i="1" s="1"/>
  <c r="F26" i="1"/>
  <c r="F16" i="1"/>
  <c r="F18" i="1"/>
  <c r="G22" i="1"/>
  <c r="G26" i="1"/>
  <c r="G14" i="1"/>
  <c r="H14" i="1" s="1"/>
  <c r="G16" i="1"/>
  <c r="G18" i="1"/>
  <c r="E25" i="1" l="1"/>
  <c r="F29" i="1"/>
  <c r="G28" i="1"/>
  <c r="G19" i="1"/>
  <c r="G17" i="1"/>
  <c r="F30" i="1" l="1"/>
  <c r="G29" i="1"/>
  <c r="F31" i="1" l="1"/>
  <c r="G30" i="1"/>
  <c r="F32" i="1" l="1"/>
  <c r="G31" i="1"/>
  <c r="G32" i="1" l="1"/>
  <c r="F33" i="1"/>
  <c r="F34" i="1" l="1"/>
  <c r="G33" i="1"/>
  <c r="F35" i="1" l="1"/>
  <c r="G34" i="1"/>
</calcChain>
</file>

<file path=xl/sharedStrings.xml><?xml version="1.0" encoding="utf-8"?>
<sst xmlns="http://schemas.openxmlformats.org/spreadsheetml/2006/main" count="57" uniqueCount="46">
  <si>
    <t>2렙보석</t>
    <phoneticPr fontId="1" type="noConversion"/>
  </si>
  <si>
    <t>3렙보석</t>
    <phoneticPr fontId="1" type="noConversion"/>
  </si>
  <si>
    <t xml:space="preserve">4렙보석  </t>
    <phoneticPr fontId="1" type="noConversion"/>
  </si>
  <si>
    <t>5렙보석</t>
    <phoneticPr fontId="1" type="noConversion"/>
  </si>
  <si>
    <t>3렙보석 2개,
2렙보석 1개, 77,800실링</t>
    <phoneticPr fontId="1" type="noConversion"/>
  </si>
  <si>
    <t>4렙보석 1개,
3렙보석 1개, 99,294실링</t>
    <phoneticPr fontId="1" type="noConversion"/>
  </si>
  <si>
    <t>4렙보석 2개,
111,498실링</t>
    <phoneticPr fontId="1" type="noConversion"/>
  </si>
  <si>
    <t>4렙보석 2개,
3렙보석 2개.
120,183실링</t>
    <phoneticPr fontId="1" type="noConversion"/>
  </si>
  <si>
    <t>5렙보석 1개,
129,664실링</t>
    <phoneticPr fontId="1" type="noConversion"/>
  </si>
  <si>
    <t>캐릭터 구분</t>
    <phoneticPr fontId="1" type="noConversion"/>
  </si>
  <si>
    <t>1금제</t>
    <phoneticPr fontId="1" type="noConversion"/>
  </si>
  <si>
    <t>2금제</t>
    <phoneticPr fontId="1" type="noConversion"/>
  </si>
  <si>
    <t>3금제</t>
  </si>
  <si>
    <t>4금제</t>
  </si>
  <si>
    <t>5금제</t>
  </si>
  <si>
    <t>캐릭별 횟수</t>
    <phoneticPr fontId="1" type="noConversion"/>
  </si>
  <si>
    <t>붉은 색 표 
안쪽 숫자만
수정해주시면
 자동반영</t>
    <phoneticPr fontId="1" type="noConversion"/>
  </si>
  <si>
    <t>배마</t>
    <phoneticPr fontId="1" type="noConversion"/>
  </si>
  <si>
    <t>-</t>
    <phoneticPr fontId="1" type="noConversion"/>
  </si>
  <si>
    <t>스커</t>
    <phoneticPr fontId="1" type="noConversion"/>
  </si>
  <si>
    <t>기상</t>
    <phoneticPr fontId="1" type="noConversion"/>
  </si>
  <si>
    <t>슬레</t>
    <phoneticPr fontId="1" type="noConversion"/>
  </si>
  <si>
    <t>소울</t>
    <phoneticPr fontId="1" type="noConversion"/>
  </si>
  <si>
    <t>바드</t>
    <phoneticPr fontId="1" type="noConversion"/>
  </si>
  <si>
    <t>인파</t>
    <phoneticPr fontId="1" type="noConversion"/>
  </si>
  <si>
    <t>계</t>
    <phoneticPr fontId="1" type="noConversion"/>
  </si>
  <si>
    <t>당신이 돌아야 하는 N번째 가능성의 큐브는 총</t>
    <phoneticPr fontId="1" type="noConversion"/>
  </si>
  <si>
    <t>카경</t>
    <phoneticPr fontId="1" type="noConversion"/>
  </si>
  <si>
    <t>획득 카드경험치 총량</t>
    <phoneticPr fontId="1" type="noConversion"/>
  </si>
  <si>
    <t>실링</t>
    <phoneticPr fontId="1" type="noConversion"/>
  </si>
  <si>
    <t>획득 실링 총량</t>
    <phoneticPr fontId="1" type="noConversion"/>
  </si>
  <si>
    <t>돌파석</t>
    <phoneticPr fontId="1" type="noConversion"/>
  </si>
  <si>
    <t>위명돌</t>
    <phoneticPr fontId="1" type="noConversion"/>
  </si>
  <si>
    <t>경명돌</t>
    <phoneticPr fontId="1" type="noConversion"/>
  </si>
  <si>
    <t>찬명돌</t>
    <phoneticPr fontId="1" type="noConversion"/>
  </si>
  <si>
    <r>
      <t>총복호량
은축가득
별획
류결</t>
    </r>
    <r>
      <rPr>
        <sz val="10"/>
        <color theme="1"/>
        <rFont val="바탕"/>
        <family val="1"/>
        <charset val="129"/>
      </rPr>
      <t xml:space="preserve">
</t>
    </r>
    <r>
      <rPr>
        <sz val="10"/>
        <color theme="1"/>
        <rFont val="210 M고딕 090"/>
        <family val="1"/>
        <charset val="129"/>
      </rPr>
      <t xml:space="preserve">종숨
</t>
    </r>
    <phoneticPr fontId="1" type="noConversion"/>
  </si>
  <si>
    <t>보석(2레벨)</t>
    <phoneticPr fontId="1" type="noConversion"/>
  </si>
  <si>
    <t>↓2레벨 보석</t>
    <phoneticPr fontId="1" type="noConversion"/>
  </si>
  <si>
    <t>↓3레벨 보석</t>
    <phoneticPr fontId="1" type="noConversion"/>
  </si>
  <si>
    <t>↓4레벨 보석</t>
    <phoneticPr fontId="1" type="noConversion"/>
  </si>
  <si>
    <t>↓5레벨 보석</t>
    <phoneticPr fontId="1" type="noConversion"/>
  </si>
  <si>
    <t>↓6레벨 보석</t>
    <phoneticPr fontId="1" type="noConversion"/>
  </si>
  <si>
    <t>↓7레벨 보석</t>
    <phoneticPr fontId="1" type="noConversion"/>
  </si>
  <si>
    <t>↓8레벨 보석</t>
    <phoneticPr fontId="1" type="noConversion"/>
  </si>
  <si>
    <t>9렙보석</t>
    <phoneticPr fontId="1" type="noConversion"/>
  </si>
  <si>
    <t>합성 후 나머지 보석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</si>
</sst>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);[Red]\(#,##0\)"/>
    <numFmt numFmtId="178" formatCode="#,##0_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210 M고딕 080"/>
      <family val="1"/>
      <charset val="129"/>
    </font>
    <font>
      <sz val="10"/>
      <color theme="1"/>
      <name val="210 M고딕 090"/>
      <family val="1"/>
      <charset val="129"/>
    </font>
    <font>
      <sz val="15"/>
      <color theme="1"/>
      <name val="210 M고딕 080"/>
      <family val="1"/>
      <charset val="129"/>
    </font>
    <font>
      <sz val="10"/>
      <color rgb="FFFF0000"/>
      <name val="210 M고딕 080"/>
      <family val="1"/>
      <charset val="129"/>
    </font>
    <font>
      <sz val="10"/>
      <color theme="1"/>
      <name val="바탕"/>
      <family val="1"/>
      <charset val="129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0701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176" fontId="3" fillId="2" borderId="14" xfId="0" applyNumberFormat="1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176" fontId="3" fillId="3" borderId="17" xfId="0" applyNumberFormat="1" applyFont="1" applyFill="1" applyBorder="1" applyAlignment="1">
      <alignment horizontal="center" vertical="center"/>
    </xf>
    <xf numFmtId="176" fontId="3" fillId="3" borderId="18" xfId="0" applyNumberFormat="1" applyFont="1" applyFill="1" applyBorder="1" applyAlignment="1">
      <alignment horizontal="center" vertical="center"/>
    </xf>
    <xf numFmtId="176" fontId="3" fillId="3" borderId="19" xfId="0" applyNumberFormat="1" applyFont="1" applyFill="1" applyBorder="1" applyAlignment="1">
      <alignment horizontal="center" vertical="center"/>
    </xf>
    <xf numFmtId="176" fontId="3" fillId="3" borderId="20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176" fontId="3" fillId="4" borderId="17" xfId="0" applyNumberFormat="1" applyFont="1" applyFill="1" applyBorder="1" applyAlignment="1">
      <alignment horizontal="center" vertical="center"/>
    </xf>
    <xf numFmtId="176" fontId="3" fillId="4" borderId="18" xfId="0" applyNumberFormat="1" applyFont="1" applyFill="1" applyBorder="1" applyAlignment="1">
      <alignment horizontal="center" vertical="center"/>
    </xf>
    <xf numFmtId="176" fontId="3" fillId="4" borderId="19" xfId="0" applyNumberFormat="1" applyFont="1" applyFill="1" applyBorder="1" applyAlignment="1">
      <alignment horizontal="center" vertical="center"/>
    </xf>
    <xf numFmtId="176" fontId="3" fillId="4" borderId="20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176" fontId="3" fillId="5" borderId="17" xfId="0" applyNumberFormat="1" applyFont="1" applyFill="1" applyBorder="1" applyAlignment="1">
      <alignment horizontal="center" vertical="center"/>
    </xf>
    <xf numFmtId="176" fontId="3" fillId="5" borderId="18" xfId="0" applyNumberFormat="1" applyFont="1" applyFill="1" applyBorder="1" applyAlignment="1">
      <alignment horizontal="center" vertical="center"/>
    </xf>
    <xf numFmtId="176" fontId="3" fillId="5" borderId="19" xfId="0" applyNumberFormat="1" applyFont="1" applyFill="1" applyBorder="1" applyAlignment="1">
      <alignment horizontal="center" vertical="center"/>
    </xf>
    <xf numFmtId="176" fontId="3" fillId="5" borderId="20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176" fontId="3" fillId="6" borderId="17" xfId="0" applyNumberFormat="1" applyFont="1" applyFill="1" applyBorder="1" applyAlignment="1">
      <alignment horizontal="center" vertical="center"/>
    </xf>
    <xf numFmtId="176" fontId="3" fillId="6" borderId="18" xfId="0" applyNumberFormat="1" applyFont="1" applyFill="1" applyBorder="1" applyAlignment="1">
      <alignment horizontal="center" vertical="center"/>
    </xf>
    <xf numFmtId="176" fontId="3" fillId="6" borderId="19" xfId="0" applyNumberFormat="1" applyFont="1" applyFill="1" applyBorder="1" applyAlignment="1">
      <alignment horizontal="center" vertical="center"/>
    </xf>
    <xf numFmtId="176" fontId="3" fillId="6" borderId="20" xfId="0" applyNumberFormat="1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176" fontId="3" fillId="7" borderId="17" xfId="0" applyNumberFormat="1" applyFont="1" applyFill="1" applyBorder="1" applyAlignment="1">
      <alignment horizontal="center" vertical="center"/>
    </xf>
    <xf numFmtId="176" fontId="3" fillId="7" borderId="18" xfId="0" applyNumberFormat="1" applyFont="1" applyFill="1" applyBorder="1" applyAlignment="1">
      <alignment horizontal="center" vertical="center"/>
    </xf>
    <xf numFmtId="176" fontId="3" fillId="7" borderId="19" xfId="0" applyNumberFormat="1" applyFont="1" applyFill="1" applyBorder="1" applyAlignment="1">
      <alignment horizontal="center" vertical="center"/>
    </xf>
    <xf numFmtId="176" fontId="3" fillId="7" borderId="20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176" fontId="2" fillId="8" borderId="27" xfId="0" applyNumberFormat="1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176" fontId="2" fillId="0" borderId="16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77" fontId="2" fillId="0" borderId="9" xfId="0" applyNumberFormat="1" applyFont="1" applyBorder="1">
      <alignment vertical="center"/>
    </xf>
    <xf numFmtId="177" fontId="2" fillId="0" borderId="10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0" fontId="3" fillId="0" borderId="33" xfId="0" applyFont="1" applyBorder="1" applyAlignment="1">
      <alignment horizontal="center" vertical="center"/>
    </xf>
    <xf numFmtId="177" fontId="2" fillId="0" borderId="30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7" fontId="5" fillId="9" borderId="27" xfId="0" applyNumberFormat="1" applyFont="1" applyFill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8" fontId="2" fillId="0" borderId="9" xfId="0" applyNumberFormat="1" applyFont="1" applyBorder="1">
      <alignment vertical="center"/>
    </xf>
    <xf numFmtId="178" fontId="2" fillId="0" borderId="10" xfId="0" applyNumberFormat="1" applyFont="1" applyBorder="1">
      <alignment vertical="center"/>
    </xf>
    <xf numFmtId="178" fontId="2" fillId="0" borderId="0" xfId="0" applyNumberFormat="1" applyFont="1">
      <alignment vertical="center"/>
    </xf>
    <xf numFmtId="178" fontId="2" fillId="0" borderId="30" xfId="0" applyNumberFormat="1" applyFont="1" applyBorder="1" applyAlignment="1">
      <alignment horizontal="right" vertical="center"/>
    </xf>
    <xf numFmtId="178" fontId="2" fillId="0" borderId="26" xfId="0" applyNumberFormat="1" applyFont="1" applyBorder="1" applyAlignment="1">
      <alignment horizontal="right" vertical="center"/>
    </xf>
    <xf numFmtId="177" fontId="5" fillId="10" borderId="27" xfId="0" applyNumberFormat="1" applyFont="1" applyFill="1" applyBorder="1" applyAlignment="1">
      <alignment horizontal="right" vertical="center"/>
    </xf>
    <xf numFmtId="178" fontId="2" fillId="6" borderId="34" xfId="0" applyNumberFormat="1" applyFont="1" applyFill="1" applyBorder="1" applyAlignment="1">
      <alignment horizontal="center" vertical="center"/>
    </xf>
    <xf numFmtId="178" fontId="2" fillId="11" borderId="35" xfId="0" applyNumberFormat="1" applyFont="1" applyFill="1" applyBorder="1" applyAlignment="1">
      <alignment horizontal="center" vertical="center"/>
    </xf>
    <xf numFmtId="178" fontId="2" fillId="4" borderId="35" xfId="0" applyNumberFormat="1" applyFont="1" applyFill="1" applyBorder="1" applyAlignment="1">
      <alignment horizontal="center" vertical="center"/>
    </xf>
    <xf numFmtId="178" fontId="2" fillId="4" borderId="36" xfId="0" applyNumberFormat="1" applyFont="1" applyFill="1" applyBorder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7" fontId="2" fillId="4" borderId="39" xfId="0" applyNumberFormat="1" applyFont="1" applyFill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12" borderId="32" xfId="0" applyFont="1" applyFill="1" applyBorder="1" applyAlignment="1">
      <alignment horizontal="right" vertical="distributed" textRotation="255" wrapText="1"/>
    </xf>
    <xf numFmtId="178" fontId="2" fillId="13" borderId="34" xfId="0" applyNumberFormat="1" applyFont="1" applyFill="1" applyBorder="1" applyAlignment="1">
      <alignment horizontal="right" vertical="center"/>
    </xf>
    <xf numFmtId="178" fontId="2" fillId="13" borderId="35" xfId="0" applyNumberFormat="1" applyFont="1" applyFill="1" applyBorder="1" applyAlignment="1">
      <alignment horizontal="right" vertical="center"/>
    </xf>
    <xf numFmtId="177" fontId="2" fillId="13" borderId="36" xfId="0" applyNumberFormat="1" applyFont="1" applyFill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0" fontId="3" fillId="12" borderId="40" xfId="0" applyFont="1" applyFill="1" applyBorder="1" applyAlignment="1">
      <alignment horizontal="right" vertical="distributed" textRotation="255"/>
    </xf>
    <xf numFmtId="178" fontId="2" fillId="14" borderId="41" xfId="0" applyNumberFormat="1" applyFont="1" applyFill="1" applyBorder="1" applyAlignment="1">
      <alignment horizontal="right" vertical="center"/>
    </xf>
    <xf numFmtId="178" fontId="2" fillId="14" borderId="18" xfId="0" applyNumberFormat="1" applyFont="1" applyFill="1" applyBorder="1" applyAlignment="1">
      <alignment horizontal="right" vertical="center"/>
    </xf>
    <xf numFmtId="177" fontId="2" fillId="14" borderId="42" xfId="0" applyNumberFormat="1" applyFont="1" applyFill="1" applyBorder="1" applyAlignment="1">
      <alignment horizontal="right" vertical="center"/>
    </xf>
    <xf numFmtId="178" fontId="2" fillId="15" borderId="41" xfId="0" applyNumberFormat="1" applyFont="1" applyFill="1" applyBorder="1" applyAlignment="1">
      <alignment horizontal="right" vertical="center"/>
    </xf>
    <xf numFmtId="178" fontId="2" fillId="15" borderId="18" xfId="0" applyNumberFormat="1" applyFont="1" applyFill="1" applyBorder="1" applyAlignment="1">
      <alignment horizontal="right" vertical="center"/>
    </xf>
    <xf numFmtId="178" fontId="2" fillId="15" borderId="43" xfId="0" applyNumberFormat="1" applyFont="1" applyFill="1" applyBorder="1" applyAlignment="1">
      <alignment horizontal="right" vertical="center"/>
    </xf>
    <xf numFmtId="177" fontId="2" fillId="15" borderId="44" xfId="0" applyNumberFormat="1" applyFont="1" applyFill="1" applyBorder="1" applyAlignment="1">
      <alignment horizontal="right" vertical="center"/>
    </xf>
    <xf numFmtId="0" fontId="3" fillId="12" borderId="33" xfId="0" applyFont="1" applyFill="1" applyBorder="1" applyAlignment="1">
      <alignment horizontal="right" vertical="distributed" textRotation="255"/>
    </xf>
    <xf numFmtId="178" fontId="2" fillId="7" borderId="45" xfId="0" applyNumberFormat="1" applyFont="1" applyFill="1" applyBorder="1" applyAlignment="1">
      <alignment horizontal="center" vertical="center"/>
    </xf>
    <xf numFmtId="178" fontId="2" fillId="7" borderId="25" xfId="0" applyNumberFormat="1" applyFont="1" applyFill="1" applyBorder="1" applyAlignment="1">
      <alignment horizontal="center" vertical="center"/>
    </xf>
    <xf numFmtId="178" fontId="2" fillId="13" borderId="7" xfId="0" applyNumberFormat="1" applyFont="1" applyFill="1" applyBorder="1" applyAlignment="1">
      <alignment horizontal="right" vertical="center"/>
    </xf>
    <xf numFmtId="178" fontId="2" fillId="14" borderId="7" xfId="0" applyNumberFormat="1" applyFont="1" applyFill="1" applyBorder="1" applyAlignment="1">
      <alignment horizontal="right" vertical="center"/>
    </xf>
    <xf numFmtId="177" fontId="2" fillId="15" borderId="7" xfId="0" applyNumberFormat="1" applyFont="1" applyFill="1" applyBorder="1" applyAlignment="1">
      <alignment horizontal="right" vertical="center"/>
    </xf>
    <xf numFmtId="0" fontId="3" fillId="0" borderId="40" xfId="0" applyFont="1" applyBorder="1" applyAlignment="1">
      <alignment horizontal="center" vertical="center"/>
    </xf>
    <xf numFmtId="177" fontId="2" fillId="0" borderId="27" xfId="0" applyNumberFormat="1" applyFont="1" applyBorder="1" applyAlignment="1">
      <alignment horizontal="right" vertical="center"/>
    </xf>
    <xf numFmtId="0" fontId="0" fillId="0" borderId="26" xfId="0" applyBorder="1">
      <alignment vertical="center"/>
    </xf>
    <xf numFmtId="178" fontId="2" fillId="0" borderId="26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177" fontId="2" fillId="0" borderId="16" xfId="0" applyNumberFormat="1" applyFont="1" applyBorder="1">
      <alignment vertical="center"/>
    </xf>
    <xf numFmtId="0" fontId="2" fillId="16" borderId="30" xfId="0" applyFont="1" applyFill="1" applyBorder="1" applyAlignment="1">
      <alignment horizontal="right" vertical="center"/>
    </xf>
    <xf numFmtId="177" fontId="2" fillId="16" borderId="27" xfId="0" applyNumberFormat="1" applyFont="1" applyFill="1" applyBorder="1">
      <alignment vertical="center"/>
    </xf>
    <xf numFmtId="177" fontId="2" fillId="6" borderId="37" xfId="0" applyNumberFormat="1" applyFont="1" applyFill="1" applyBorder="1" applyAlignment="1">
      <alignment horizontal="center" vertical="center"/>
    </xf>
    <xf numFmtId="177" fontId="2" fillId="11" borderId="38" xfId="0" applyNumberFormat="1" applyFont="1" applyFill="1" applyBorder="1" applyAlignment="1">
      <alignment horizontal="center" vertical="center"/>
    </xf>
    <xf numFmtId="177" fontId="2" fillId="4" borderId="38" xfId="0" applyNumberFormat="1" applyFont="1" applyFill="1" applyBorder="1" applyAlignment="1">
      <alignment horizontal="center" vertical="center"/>
    </xf>
    <xf numFmtId="177" fontId="2" fillId="0" borderId="7" xfId="0" applyNumberFormat="1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EDF5E-7FE0-4DDB-AEDF-9E69A329E64B}">
  <dimension ref="B2:K35"/>
  <sheetViews>
    <sheetView tabSelected="1" topLeftCell="A4" workbookViewId="0">
      <selection activeCell="J25" sqref="J25"/>
    </sheetView>
  </sheetViews>
  <sheetFormatPr defaultRowHeight="16.5" x14ac:dyDescent="0.3"/>
  <cols>
    <col min="2" max="2" width="13.5" customWidth="1"/>
    <col min="3" max="3" width="9.875" bestFit="1" customWidth="1"/>
    <col min="4" max="4" width="9.625" bestFit="1" customWidth="1"/>
    <col min="5" max="5" width="10.875" bestFit="1" customWidth="1"/>
    <col min="6" max="6" width="10" bestFit="1" customWidth="1"/>
    <col min="7" max="7" width="11.625" bestFit="1" customWidth="1"/>
    <col min="8" max="8" width="10.5" bestFit="1" customWidth="1"/>
  </cols>
  <sheetData>
    <row r="2" spans="2:11" x14ac:dyDescent="0.3">
      <c r="C2" t="s">
        <v>0</v>
      </c>
      <c r="D2" t="s">
        <v>1</v>
      </c>
      <c r="E2" t="s">
        <v>2</v>
      </c>
      <c r="F2" t="s">
        <v>3</v>
      </c>
    </row>
    <row r="3" spans="2:11" ht="17.25" thickBot="1" x14ac:dyDescent="0.35">
      <c r="C3">
        <v>7</v>
      </c>
      <c r="D3">
        <v>12</v>
      </c>
      <c r="E3">
        <v>18</v>
      </c>
      <c r="F3">
        <v>24</v>
      </c>
      <c r="G3">
        <v>27</v>
      </c>
    </row>
    <row r="4" spans="2:11" ht="41.25" thickBot="1" x14ac:dyDescent="0.35">
      <c r="C4" s="1" t="s">
        <v>4</v>
      </c>
      <c r="D4" s="2" t="s">
        <v>5</v>
      </c>
      <c r="E4" s="2" t="s">
        <v>6</v>
      </c>
      <c r="F4" s="2" t="s">
        <v>7</v>
      </c>
      <c r="G4" s="3" t="s">
        <v>8</v>
      </c>
      <c r="H4" s="4"/>
    </row>
    <row r="5" spans="2:11" ht="17.25" thickBot="1" x14ac:dyDescent="0.35">
      <c r="B5" s="5" t="s">
        <v>9</v>
      </c>
      <c r="C5" s="6" t="s">
        <v>10</v>
      </c>
      <c r="D5" s="6" t="s">
        <v>11</v>
      </c>
      <c r="E5" s="6" t="s">
        <v>12</v>
      </c>
      <c r="F5" s="6" t="s">
        <v>13</v>
      </c>
      <c r="G5" s="7" t="s">
        <v>14</v>
      </c>
      <c r="H5" s="8" t="s">
        <v>15</v>
      </c>
      <c r="I5" s="9" t="s">
        <v>16</v>
      </c>
      <c r="J5" s="10"/>
      <c r="K5" s="11"/>
    </row>
    <row r="6" spans="2:11" ht="17.25" thickTop="1" x14ac:dyDescent="0.3">
      <c r="B6" s="12" t="s">
        <v>17</v>
      </c>
      <c r="C6" s="13">
        <v>6</v>
      </c>
      <c r="D6" s="14">
        <v>1</v>
      </c>
      <c r="E6" s="14">
        <v>20</v>
      </c>
      <c r="F6" s="14">
        <v>11</v>
      </c>
      <c r="G6" s="15" t="s">
        <v>18</v>
      </c>
      <c r="H6" s="16">
        <f>SUM(C6:G6)</f>
        <v>38</v>
      </c>
      <c r="I6" s="17"/>
      <c r="J6" s="17"/>
      <c r="K6" s="18"/>
    </row>
    <row r="7" spans="2:11" x14ac:dyDescent="0.3">
      <c r="B7" s="19" t="s">
        <v>19</v>
      </c>
      <c r="C7" s="20">
        <v>3</v>
      </c>
      <c r="D7" s="21" t="s">
        <v>18</v>
      </c>
      <c r="E7" s="21">
        <v>20</v>
      </c>
      <c r="F7" s="21">
        <v>12</v>
      </c>
      <c r="G7" s="22" t="s">
        <v>18</v>
      </c>
      <c r="H7" s="23">
        <f>SUM(C7:G7)</f>
        <v>35</v>
      </c>
      <c r="I7" s="17"/>
      <c r="J7" s="17"/>
      <c r="K7" s="18"/>
    </row>
    <row r="8" spans="2:11" x14ac:dyDescent="0.3">
      <c r="B8" s="24" t="s">
        <v>20</v>
      </c>
      <c r="C8" s="25">
        <v>2</v>
      </c>
      <c r="D8" s="26">
        <v>2</v>
      </c>
      <c r="E8" s="26">
        <v>23</v>
      </c>
      <c r="F8" s="26" t="s">
        <v>18</v>
      </c>
      <c r="G8" s="27" t="s">
        <v>18</v>
      </c>
      <c r="H8" s="28">
        <f>SUM(C8:G8)</f>
        <v>27</v>
      </c>
      <c r="I8" s="17"/>
      <c r="J8" s="17"/>
      <c r="K8" s="18"/>
    </row>
    <row r="9" spans="2:11" x14ac:dyDescent="0.3">
      <c r="B9" s="29" t="s">
        <v>21</v>
      </c>
      <c r="C9" s="30">
        <v>2</v>
      </c>
      <c r="D9" s="31">
        <v>4</v>
      </c>
      <c r="E9" s="31">
        <v>29</v>
      </c>
      <c r="F9" s="31" t="s">
        <v>18</v>
      </c>
      <c r="G9" s="32" t="s">
        <v>18</v>
      </c>
      <c r="H9" s="33">
        <f>SUM(C9:G9)</f>
        <v>35</v>
      </c>
      <c r="I9" s="17"/>
      <c r="J9" s="17"/>
      <c r="K9" s="18"/>
    </row>
    <row r="10" spans="2:11" x14ac:dyDescent="0.3">
      <c r="B10" s="34" t="s">
        <v>22</v>
      </c>
      <c r="C10" s="35">
        <v>1</v>
      </c>
      <c r="D10" s="36">
        <v>2</v>
      </c>
      <c r="E10" s="36">
        <v>5</v>
      </c>
      <c r="F10" s="36" t="s">
        <v>18</v>
      </c>
      <c r="G10" s="37" t="s">
        <v>18</v>
      </c>
      <c r="H10" s="38">
        <f>SUM(C10:G10)</f>
        <v>8</v>
      </c>
      <c r="I10" s="17"/>
      <c r="J10" s="17"/>
      <c r="K10" s="18"/>
    </row>
    <row r="11" spans="2:11" x14ac:dyDescent="0.3">
      <c r="B11" s="39" t="s">
        <v>23</v>
      </c>
      <c r="C11" s="40">
        <v>3</v>
      </c>
      <c r="D11" s="41">
        <v>5</v>
      </c>
      <c r="E11" s="41">
        <v>10</v>
      </c>
      <c r="F11" s="41">
        <v>21</v>
      </c>
      <c r="G11" s="42" t="s">
        <v>18</v>
      </c>
      <c r="H11" s="43">
        <f>SUM(C11:G11)</f>
        <v>39</v>
      </c>
      <c r="I11" s="17"/>
      <c r="J11" s="17"/>
      <c r="K11" s="18"/>
    </row>
    <row r="12" spans="2:11" ht="17.25" thickBot="1" x14ac:dyDescent="0.35">
      <c r="B12" s="44" t="s">
        <v>24</v>
      </c>
      <c r="C12" s="45" t="s">
        <v>18</v>
      </c>
      <c r="D12" s="46" t="s">
        <v>18</v>
      </c>
      <c r="E12" s="46">
        <v>2</v>
      </c>
      <c r="F12" s="46">
        <v>1</v>
      </c>
      <c r="G12" s="47">
        <v>29</v>
      </c>
      <c r="H12" s="48">
        <f>SUM(C12:G12)</f>
        <v>32</v>
      </c>
      <c r="I12" s="49"/>
      <c r="J12" s="49"/>
      <c r="K12" s="50"/>
    </row>
    <row r="13" spans="2:11" ht="18" thickTop="1" thickBot="1" x14ac:dyDescent="0.35">
      <c r="B13" s="51" t="s">
        <v>25</v>
      </c>
      <c r="C13" s="52">
        <f>SUM(C6:C12)</f>
        <v>17</v>
      </c>
      <c r="D13" s="52">
        <f>SUM(D6:D12)</f>
        <v>14</v>
      </c>
      <c r="E13" s="52">
        <f>SUM(E6:E12)</f>
        <v>109</v>
      </c>
      <c r="F13" s="52">
        <f>SUM(F6:F12)</f>
        <v>45</v>
      </c>
      <c r="G13" s="53">
        <f>SUM(G6:G12)</f>
        <v>29</v>
      </c>
      <c r="H13" s="54" t="str">
        <f>SUM(H6:H12)&amp;"회"</f>
        <v>214회</v>
      </c>
    </row>
    <row r="14" spans="2:11" ht="17.25" thickBot="1" x14ac:dyDescent="0.35">
      <c r="B14" s="55"/>
      <c r="C14" s="56" t="s">
        <v>26</v>
      </c>
      <c r="D14" s="56"/>
      <c r="E14" s="56"/>
      <c r="F14" s="56"/>
      <c r="G14" s="57" t="str">
        <f>SUM(C13:G13)&amp;"회"</f>
        <v>214회</v>
      </c>
      <c r="H14" s="54" t="str">
        <f>IF(G14=H13, "좋아요로아콘", "빠직로아콘")</f>
        <v>좋아요로아콘</v>
      </c>
    </row>
    <row r="15" spans="2:11" ht="17.25" thickBot="1" x14ac:dyDescent="0.35">
      <c r="B15" s="58"/>
      <c r="C15" s="59"/>
      <c r="D15" s="59"/>
      <c r="E15" s="59"/>
      <c r="F15" s="59"/>
      <c r="G15" s="60"/>
      <c r="H15" s="54"/>
    </row>
    <row r="16" spans="2:11" x14ac:dyDescent="0.3">
      <c r="B16" s="61" t="s">
        <v>27</v>
      </c>
      <c r="C16" s="62">
        <f>C13*3000</f>
        <v>51000</v>
      </c>
      <c r="D16" s="62">
        <f>D13*9000</f>
        <v>126000</v>
      </c>
      <c r="E16" s="62">
        <f>E13*12000</f>
        <v>1308000</v>
      </c>
      <c r="F16" s="62">
        <f>F13*13000</f>
        <v>585000</v>
      </c>
      <c r="G16" s="63">
        <f>G13*13500</f>
        <v>391500</v>
      </c>
      <c r="H16" s="64"/>
    </row>
    <row r="17" spans="2:8" ht="17.25" thickBot="1" x14ac:dyDescent="0.35">
      <c r="B17" s="65"/>
      <c r="C17" s="66" t="s">
        <v>28</v>
      </c>
      <c r="D17" s="67"/>
      <c r="E17" s="67"/>
      <c r="F17" s="67"/>
      <c r="G17" s="68">
        <f>SUM(C16:G16)</f>
        <v>2461500</v>
      </c>
      <c r="H17" s="69"/>
    </row>
    <row r="18" spans="2:8" x14ac:dyDescent="0.3">
      <c r="B18" s="61" t="s">
        <v>29</v>
      </c>
      <c r="C18" s="70">
        <f>C13*77800</f>
        <v>1322600</v>
      </c>
      <c r="D18" s="70">
        <f>D13*99294</f>
        <v>1390116</v>
      </c>
      <c r="E18" s="70">
        <f>E13*111498</f>
        <v>12153282</v>
      </c>
      <c r="F18" s="70">
        <f>F13*120183</f>
        <v>5408235</v>
      </c>
      <c r="G18" s="71">
        <f>G13*129664</f>
        <v>3760256</v>
      </c>
      <c r="H18" s="72"/>
    </row>
    <row r="19" spans="2:8" ht="17.25" thickBot="1" x14ac:dyDescent="0.35">
      <c r="B19" s="65"/>
      <c r="C19" s="73" t="s">
        <v>30</v>
      </c>
      <c r="D19" s="74"/>
      <c r="E19" s="74"/>
      <c r="F19" s="74"/>
      <c r="G19" s="75">
        <f>SUM(C18:G18)</f>
        <v>24034489</v>
      </c>
      <c r="H19" s="69"/>
    </row>
    <row r="20" spans="2:8" x14ac:dyDescent="0.3">
      <c r="B20" s="61" t="s">
        <v>31</v>
      </c>
      <c r="C20" s="76" t="s">
        <v>32</v>
      </c>
      <c r="D20" s="77" t="s">
        <v>33</v>
      </c>
      <c r="E20" s="77"/>
      <c r="F20" s="78" t="s">
        <v>34</v>
      </c>
      <c r="G20" s="79"/>
      <c r="H20" s="80"/>
    </row>
    <row r="21" spans="2:8" ht="17.25" thickBot="1" x14ac:dyDescent="0.35">
      <c r="B21" s="65"/>
      <c r="C21" s="112" t="str">
        <f>20*C13&amp;"개"</f>
        <v>340개</v>
      </c>
      <c r="D21" s="113" t="str">
        <f>14*D13&amp;"개"</f>
        <v>196개</v>
      </c>
      <c r="E21" s="113" t="str">
        <f>25*E13&amp;"개"</f>
        <v>2725개</v>
      </c>
      <c r="F21" s="114" t="str">
        <f>F13*14&amp;"개"</f>
        <v>630개</v>
      </c>
      <c r="G21" s="81" t="str">
        <f>25*G13&amp;"개"</f>
        <v>725개</v>
      </c>
      <c r="H21" s="82"/>
    </row>
    <row r="22" spans="2:8" x14ac:dyDescent="0.3">
      <c r="B22" s="83" t="s">
        <v>35</v>
      </c>
      <c r="C22" s="84">
        <f>6*C13</f>
        <v>102</v>
      </c>
      <c r="D22" s="85">
        <f>8*D13</f>
        <v>112</v>
      </c>
      <c r="E22" s="85">
        <f>11*E13</f>
        <v>1199</v>
      </c>
      <c r="F22" s="85">
        <f>12*F13</f>
        <v>540</v>
      </c>
      <c r="G22" s="86">
        <f>G13*13</f>
        <v>377</v>
      </c>
      <c r="H22" s="87"/>
    </row>
    <row r="23" spans="2:8" x14ac:dyDescent="0.3">
      <c r="B23" s="88"/>
      <c r="C23" s="89">
        <f>3*C13</f>
        <v>51</v>
      </c>
      <c r="D23" s="90">
        <f>4*D13</f>
        <v>56</v>
      </c>
      <c r="E23" s="90">
        <f>6*E13</f>
        <v>654</v>
      </c>
      <c r="F23" s="90">
        <f>7*F13</f>
        <v>315</v>
      </c>
      <c r="G23" s="91">
        <f>G13*8</f>
        <v>232</v>
      </c>
      <c r="H23" s="87"/>
    </row>
    <row r="24" spans="2:8" ht="17.25" thickBot="1" x14ac:dyDescent="0.35">
      <c r="B24" s="88"/>
      <c r="C24" s="92">
        <f>1*C13</f>
        <v>17</v>
      </c>
      <c r="D24" s="93">
        <f>2*D13</f>
        <v>28</v>
      </c>
      <c r="E24" s="94">
        <f>2*E13</f>
        <v>218</v>
      </c>
      <c r="F24" s="94">
        <f>3*F13</f>
        <v>135</v>
      </c>
      <c r="G24" s="95">
        <f>G13*4</f>
        <v>116</v>
      </c>
      <c r="H24" s="87"/>
    </row>
    <row r="25" spans="2:8" ht="17.25" thickBot="1" x14ac:dyDescent="0.35">
      <c r="B25" s="96"/>
      <c r="C25" s="97"/>
      <c r="D25" s="98"/>
      <c r="E25" s="99">
        <f>SUM(C22:G22)</f>
        <v>2330</v>
      </c>
      <c r="F25" s="100">
        <f>SUM(C23:G23)</f>
        <v>1308</v>
      </c>
      <c r="G25" s="101">
        <f>SUM(C24:G24)</f>
        <v>514</v>
      </c>
      <c r="H25" s="87"/>
    </row>
    <row r="26" spans="2:8" x14ac:dyDescent="0.3">
      <c r="B26" s="61" t="s">
        <v>36</v>
      </c>
      <c r="C26" s="70">
        <f>7*C13</f>
        <v>119</v>
      </c>
      <c r="D26" s="70">
        <f>12*D13</f>
        <v>168</v>
      </c>
      <c r="E26" s="70">
        <f>18*E13</f>
        <v>1962</v>
      </c>
      <c r="F26" s="70">
        <f>24*F13</f>
        <v>1080</v>
      </c>
      <c r="G26" s="71">
        <f>27*G13</f>
        <v>783</v>
      </c>
      <c r="H26" s="72"/>
    </row>
    <row r="27" spans="2:8" ht="17.25" thickBot="1" x14ac:dyDescent="0.35">
      <c r="B27" s="102"/>
      <c r="C27" s="72"/>
      <c r="D27" s="72"/>
      <c r="E27" s="72"/>
      <c r="F27" s="72"/>
      <c r="G27" s="103" t="s">
        <v>45</v>
      </c>
      <c r="H27" s="87"/>
    </row>
    <row r="28" spans="2:8" ht="17.25" thickBot="1" x14ac:dyDescent="0.35">
      <c r="B28" s="65"/>
      <c r="C28" s="104"/>
      <c r="D28" s="104"/>
      <c r="E28" s="105" t="s">
        <v>37</v>
      </c>
      <c r="F28" s="106">
        <f>SUM(C26:G26)</f>
        <v>4112</v>
      </c>
      <c r="G28" s="115">
        <f>MOD(F28, 3)</f>
        <v>2</v>
      </c>
      <c r="H28" s="64"/>
    </row>
    <row r="29" spans="2:8" ht="17.25" thickBot="1" x14ac:dyDescent="0.35">
      <c r="E29" s="107" t="s">
        <v>38</v>
      </c>
      <c r="F29" s="63">
        <f>INT(F28/3)</f>
        <v>1370</v>
      </c>
      <c r="G29" s="63">
        <f>MOD(F29, 3)</f>
        <v>2</v>
      </c>
      <c r="H29" s="64"/>
    </row>
    <row r="30" spans="2:8" ht="17.25" thickBot="1" x14ac:dyDescent="0.35">
      <c r="E30" s="108" t="s">
        <v>39</v>
      </c>
      <c r="F30" s="109">
        <f>INT(F29/3)</f>
        <v>456</v>
      </c>
      <c r="G30" s="63">
        <f>MOD(F30, 3)</f>
        <v>0</v>
      </c>
      <c r="H30" s="64"/>
    </row>
    <row r="31" spans="2:8" ht="17.25" thickBot="1" x14ac:dyDescent="0.35">
      <c r="E31" s="108" t="s">
        <v>40</v>
      </c>
      <c r="F31" s="109">
        <f>INT(F30/3)</f>
        <v>152</v>
      </c>
      <c r="G31" s="63">
        <f>MOD(F31, 3)</f>
        <v>2</v>
      </c>
      <c r="H31" s="64"/>
    </row>
    <row r="32" spans="2:8" ht="17.25" thickBot="1" x14ac:dyDescent="0.35">
      <c r="E32" s="108" t="s">
        <v>41</v>
      </c>
      <c r="F32" s="109">
        <f>INT(F31/3)</f>
        <v>50</v>
      </c>
      <c r="G32" s="63">
        <f>MOD(F32, 3)</f>
        <v>2</v>
      </c>
      <c r="H32" s="64"/>
    </row>
    <row r="33" spans="5:8" ht="17.25" thickBot="1" x14ac:dyDescent="0.35">
      <c r="E33" s="108" t="s">
        <v>42</v>
      </c>
      <c r="F33" s="109">
        <f>INT(F32/3)</f>
        <v>16</v>
      </c>
      <c r="G33" s="63">
        <f>MOD(F33, 3)</f>
        <v>1</v>
      </c>
      <c r="H33" s="64"/>
    </row>
    <row r="34" spans="5:8" x14ac:dyDescent="0.3">
      <c r="E34" s="108" t="s">
        <v>43</v>
      </c>
      <c r="F34" s="109">
        <f>INT(F33/3)</f>
        <v>5</v>
      </c>
      <c r="G34" s="63">
        <f>MOD(F34, 3)</f>
        <v>2</v>
      </c>
      <c r="H34" s="64"/>
    </row>
    <row r="35" spans="5:8" ht="17.25" thickBot="1" x14ac:dyDescent="0.35">
      <c r="E35" s="110" t="s">
        <v>44</v>
      </c>
      <c r="F35" s="111">
        <f>INT(F34/3)</f>
        <v>1</v>
      </c>
      <c r="G35" s="111"/>
      <c r="H35" s="64"/>
    </row>
  </sheetData>
  <mergeCells count="13">
    <mergeCell ref="B20:B21"/>
    <mergeCell ref="D20:E20"/>
    <mergeCell ref="F20:G20"/>
    <mergeCell ref="B22:B25"/>
    <mergeCell ref="C25:D25"/>
    <mergeCell ref="B26:B28"/>
    <mergeCell ref="I5:K12"/>
    <mergeCell ref="B13:B14"/>
    <mergeCell ref="C14:F14"/>
    <mergeCell ref="B16:B17"/>
    <mergeCell ref="C17:F17"/>
    <mergeCell ref="B18:B19"/>
    <mergeCell ref="C19:F1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2023-08-18T04:45:14Z</dcterms:created>
  <dcterms:modified xsi:type="dcterms:W3CDTF">2023-08-18T04:52:06Z</dcterms:modified>
</cp:coreProperties>
</file>