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9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13_ncr:1_{0405BA37-90C4-4231-94B0-8D02BABC91BB}" xr6:coauthVersionLast="46" xr6:coauthVersionMax="46" xr10:uidLastSave="{00000000-0000-0000-0000-000000000000}"/>
  <bookViews>
    <workbookView xWindow="-120" yWindow="-120" windowWidth="29040" windowHeight="15840" xr2:uid="{93D4984D-DE08-4388-A172-AED22C4A59F5}"/>
  </bookViews>
  <sheets>
    <sheet name="재획사냥" sheetId="10" r:id="rId1"/>
    <sheet name="5차강화" sheetId="9" r:id="rId2"/>
    <sheet name="6차강화" sheetId="1" r:id="rId3"/>
    <sheet name="EXP포인트" sheetId="4" r:id="rId4"/>
    <sheet name="성장비약" sheetId="7" r:id="rId5"/>
    <sheet name="성장비약 데이터" sheetId="11" state="hidden" r:id="rId6"/>
    <sheet name="심볼" sheetId="5" r:id="rId7"/>
    <sheet name="6차강화(계산기만)" sheetId="2" state="hidden" r:id="rId8"/>
    <sheet name="6차강화(표)" sheetId="3" state="hidden" r:id="rId9"/>
  </sheets>
  <definedNames>
    <definedName name="_xlnm.Print_Area" localSheetId="3">EXP포인트!$A$1:$K$65</definedName>
    <definedName name="_xlnm.Print_Area" localSheetId="4">성장비약!$A$1:$R$67</definedName>
    <definedName name="_xlnm.Print_Area" localSheetId="5">'성장비약 데이터'!$A$1:$BL$66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0" l="1"/>
  <c r="I29" i="10"/>
  <c r="AJ7" i="7"/>
  <c r="AJ8" i="7" s="1"/>
  <c r="AI7" i="7"/>
  <c r="AI8" i="7" s="1"/>
  <c r="AH7" i="7"/>
  <c r="AH8" i="7" s="1"/>
  <c r="AG7" i="7"/>
  <c r="AG8" i="7" s="1"/>
  <c r="AF7" i="7"/>
  <c r="AF8" i="7" s="1"/>
  <c r="AE7" i="7"/>
  <c r="AE8" i="7" s="1"/>
  <c r="BE8" i="11"/>
  <c r="BF8" i="11"/>
  <c r="BG8" i="11"/>
  <c r="BH8" i="11"/>
  <c r="BI8" i="11"/>
  <c r="BJ8" i="11"/>
  <c r="BK8" i="11"/>
  <c r="BL8" i="11"/>
  <c r="BE9" i="11"/>
  <c r="BF9" i="11"/>
  <c r="BG9" i="11"/>
  <c r="BH9" i="11"/>
  <c r="BI9" i="11"/>
  <c r="BJ9" i="11"/>
  <c r="BK9" i="11"/>
  <c r="BL9" i="11"/>
  <c r="BE10" i="11"/>
  <c r="BF10" i="11"/>
  <c r="BG10" i="11"/>
  <c r="BH10" i="11"/>
  <c r="BI10" i="11"/>
  <c r="BJ10" i="11"/>
  <c r="BK10" i="11"/>
  <c r="BL10" i="11"/>
  <c r="BE11" i="11"/>
  <c r="BF11" i="11"/>
  <c r="BG11" i="11"/>
  <c r="BH11" i="11"/>
  <c r="BI11" i="11"/>
  <c r="BJ11" i="11"/>
  <c r="BK11" i="11"/>
  <c r="BL11" i="11"/>
  <c r="BE12" i="11"/>
  <c r="BF12" i="11"/>
  <c r="BG12" i="11"/>
  <c r="BH12" i="11"/>
  <c r="BI12" i="11"/>
  <c r="BJ12" i="11"/>
  <c r="BK12" i="11"/>
  <c r="BL12" i="11"/>
  <c r="BE13" i="11"/>
  <c r="BF13" i="11"/>
  <c r="BG13" i="11"/>
  <c r="BH13" i="11"/>
  <c r="BI13" i="11"/>
  <c r="BJ13" i="11"/>
  <c r="BK13" i="11"/>
  <c r="BL13" i="11"/>
  <c r="BE14" i="11"/>
  <c r="BF14" i="11"/>
  <c r="BG14" i="11"/>
  <c r="BH14" i="11"/>
  <c r="BI14" i="11"/>
  <c r="BJ14" i="11"/>
  <c r="BK14" i="11"/>
  <c r="BL14" i="11"/>
  <c r="BE15" i="11"/>
  <c r="BF15" i="11"/>
  <c r="BG15" i="11"/>
  <c r="BH15" i="11"/>
  <c r="BI15" i="11"/>
  <c r="BJ15" i="11"/>
  <c r="BK15" i="11"/>
  <c r="BL15" i="11"/>
  <c r="BE16" i="11"/>
  <c r="BF16" i="11"/>
  <c r="BG16" i="11"/>
  <c r="BH16" i="11"/>
  <c r="BI16" i="11"/>
  <c r="BJ16" i="11"/>
  <c r="BK16" i="11"/>
  <c r="BL16" i="11"/>
  <c r="BE17" i="11"/>
  <c r="BF17" i="11"/>
  <c r="BG17" i="11"/>
  <c r="BH17" i="11"/>
  <c r="BI17" i="11"/>
  <c r="BJ17" i="11"/>
  <c r="BK17" i="11"/>
  <c r="BL17" i="11"/>
  <c r="BE18" i="11"/>
  <c r="BF18" i="11"/>
  <c r="BG18" i="11"/>
  <c r="BH18" i="11"/>
  <c r="BI18" i="11"/>
  <c r="BJ18" i="11"/>
  <c r="BK18" i="11"/>
  <c r="BL18" i="11"/>
  <c r="BE19" i="11"/>
  <c r="BF19" i="11"/>
  <c r="BG19" i="11"/>
  <c r="BH19" i="11"/>
  <c r="BI19" i="11"/>
  <c r="BJ19" i="11"/>
  <c r="BK19" i="11"/>
  <c r="BL19" i="11"/>
  <c r="BE20" i="11"/>
  <c r="BF20" i="11"/>
  <c r="BG20" i="11"/>
  <c r="BH20" i="11"/>
  <c r="BI20" i="11"/>
  <c r="BJ20" i="11"/>
  <c r="BK20" i="11"/>
  <c r="BL20" i="11"/>
  <c r="BE21" i="11"/>
  <c r="BF21" i="11"/>
  <c r="BG21" i="11"/>
  <c r="BH21" i="11"/>
  <c r="BI21" i="11"/>
  <c r="BJ21" i="11"/>
  <c r="BK21" i="11"/>
  <c r="BL21" i="11"/>
  <c r="BE22" i="11"/>
  <c r="BF22" i="11"/>
  <c r="BG22" i="11"/>
  <c r="BH22" i="11"/>
  <c r="BI22" i="11"/>
  <c r="BJ22" i="11"/>
  <c r="BK22" i="11"/>
  <c r="BL22" i="11"/>
  <c r="BE23" i="11"/>
  <c r="BF23" i="11"/>
  <c r="BG23" i="11"/>
  <c r="BH23" i="11"/>
  <c r="BI23" i="11"/>
  <c r="BJ23" i="11"/>
  <c r="BK23" i="11"/>
  <c r="BL23" i="11"/>
  <c r="BE24" i="11"/>
  <c r="BF24" i="11"/>
  <c r="BG24" i="11"/>
  <c r="BH24" i="11"/>
  <c r="BI24" i="11"/>
  <c r="BJ24" i="11"/>
  <c r="BK24" i="11"/>
  <c r="BL24" i="11"/>
  <c r="BE25" i="11"/>
  <c r="BF25" i="11"/>
  <c r="BG25" i="11"/>
  <c r="BH25" i="11"/>
  <c r="BI25" i="11"/>
  <c r="BJ25" i="11"/>
  <c r="BK25" i="11"/>
  <c r="BL25" i="11"/>
  <c r="BE26" i="11"/>
  <c r="BF26" i="11"/>
  <c r="BG26" i="11"/>
  <c r="BH26" i="11"/>
  <c r="BI26" i="11"/>
  <c r="BJ26" i="11"/>
  <c r="BK26" i="11"/>
  <c r="BL26" i="11"/>
  <c r="BE27" i="11"/>
  <c r="BF27" i="11"/>
  <c r="BG27" i="11"/>
  <c r="BH27" i="11"/>
  <c r="BI27" i="11"/>
  <c r="BJ27" i="11"/>
  <c r="BK27" i="11"/>
  <c r="BL27" i="11"/>
  <c r="BE28" i="11"/>
  <c r="BF28" i="11"/>
  <c r="BG28" i="11"/>
  <c r="BH28" i="11"/>
  <c r="BI28" i="11"/>
  <c r="BJ28" i="11"/>
  <c r="BK28" i="11"/>
  <c r="BL28" i="11"/>
  <c r="BE29" i="11"/>
  <c r="BF29" i="11"/>
  <c r="BG29" i="11"/>
  <c r="BH29" i="11"/>
  <c r="BI29" i="11"/>
  <c r="BJ29" i="11"/>
  <c r="BK29" i="11"/>
  <c r="BL29" i="11"/>
  <c r="BE30" i="11"/>
  <c r="BF30" i="11"/>
  <c r="BG30" i="11"/>
  <c r="BH30" i="11"/>
  <c r="BI30" i="11"/>
  <c r="BJ30" i="11"/>
  <c r="BK30" i="11"/>
  <c r="BL30" i="11"/>
  <c r="BE31" i="11"/>
  <c r="BF31" i="11"/>
  <c r="BG31" i="11"/>
  <c r="BH31" i="11"/>
  <c r="BI31" i="11"/>
  <c r="BJ31" i="11"/>
  <c r="BK31" i="11"/>
  <c r="BL31" i="11"/>
  <c r="BE32" i="11"/>
  <c r="BF32" i="11"/>
  <c r="BG32" i="11"/>
  <c r="BH32" i="11"/>
  <c r="BI32" i="11"/>
  <c r="BJ32" i="11"/>
  <c r="BK32" i="11"/>
  <c r="BL32" i="11"/>
  <c r="BE33" i="11"/>
  <c r="BF33" i="11"/>
  <c r="BG33" i="11"/>
  <c r="BH33" i="11"/>
  <c r="BI33" i="11"/>
  <c r="BJ33" i="11"/>
  <c r="BK33" i="11"/>
  <c r="BL33" i="11"/>
  <c r="BE34" i="11"/>
  <c r="BF34" i="11"/>
  <c r="BG34" i="11"/>
  <c r="BH34" i="11"/>
  <c r="BI34" i="11"/>
  <c r="BJ34" i="11"/>
  <c r="BK34" i="11"/>
  <c r="BL34" i="11"/>
  <c r="BE35" i="11"/>
  <c r="BF35" i="11"/>
  <c r="BG35" i="11"/>
  <c r="BH35" i="11"/>
  <c r="BI35" i="11"/>
  <c r="BJ35" i="11"/>
  <c r="BK35" i="11"/>
  <c r="BL35" i="11"/>
  <c r="BE36" i="11"/>
  <c r="BF36" i="11"/>
  <c r="BG36" i="11"/>
  <c r="BH36" i="11"/>
  <c r="BI36" i="11"/>
  <c r="BJ36" i="11"/>
  <c r="BK36" i="11"/>
  <c r="BL36" i="11"/>
  <c r="BE37" i="11"/>
  <c r="BF37" i="11"/>
  <c r="BG37" i="11"/>
  <c r="BH37" i="11"/>
  <c r="BI37" i="11"/>
  <c r="BJ37" i="11"/>
  <c r="BK37" i="11"/>
  <c r="BL37" i="11"/>
  <c r="BE38" i="11"/>
  <c r="BF38" i="11"/>
  <c r="BG38" i="11"/>
  <c r="BH38" i="11"/>
  <c r="BI38" i="11"/>
  <c r="BJ38" i="11"/>
  <c r="BK38" i="11"/>
  <c r="BL38" i="11"/>
  <c r="BE39" i="11"/>
  <c r="BF39" i="11"/>
  <c r="BG39" i="11"/>
  <c r="BH39" i="11"/>
  <c r="BI39" i="11"/>
  <c r="BJ39" i="11"/>
  <c r="BK39" i="11"/>
  <c r="BL39" i="11"/>
  <c r="BE40" i="11"/>
  <c r="BF40" i="11"/>
  <c r="BG40" i="11"/>
  <c r="BH40" i="11"/>
  <c r="BI40" i="11"/>
  <c r="BJ40" i="11"/>
  <c r="BK40" i="11"/>
  <c r="BL40" i="11"/>
  <c r="BE41" i="11"/>
  <c r="BF41" i="11"/>
  <c r="BG41" i="11"/>
  <c r="BH41" i="11"/>
  <c r="BI41" i="11"/>
  <c r="BJ41" i="11"/>
  <c r="BK41" i="11"/>
  <c r="BL41" i="11"/>
  <c r="BE42" i="11"/>
  <c r="BF42" i="11"/>
  <c r="BG42" i="11"/>
  <c r="BH42" i="11"/>
  <c r="BI42" i="11"/>
  <c r="BJ42" i="11"/>
  <c r="BK42" i="11"/>
  <c r="BL42" i="11"/>
  <c r="BE43" i="11"/>
  <c r="BF43" i="11"/>
  <c r="BG43" i="11"/>
  <c r="BH43" i="11"/>
  <c r="BI43" i="11"/>
  <c r="BJ43" i="11"/>
  <c r="BK43" i="11"/>
  <c r="BL43" i="11"/>
  <c r="BE44" i="11"/>
  <c r="BF44" i="11"/>
  <c r="BG44" i="11"/>
  <c r="BH44" i="11"/>
  <c r="BI44" i="11"/>
  <c r="BJ44" i="11"/>
  <c r="BK44" i="11"/>
  <c r="BL44" i="11"/>
  <c r="BE45" i="11"/>
  <c r="BF45" i="11"/>
  <c r="BG45" i="11"/>
  <c r="BH45" i="11"/>
  <c r="BI45" i="11"/>
  <c r="BJ45" i="11"/>
  <c r="BK45" i="11"/>
  <c r="BL45" i="11"/>
  <c r="BE46" i="11"/>
  <c r="BF46" i="11"/>
  <c r="BG46" i="11"/>
  <c r="BH46" i="11"/>
  <c r="BI46" i="11"/>
  <c r="BJ46" i="11"/>
  <c r="BK46" i="11"/>
  <c r="BL46" i="11"/>
  <c r="BE47" i="11"/>
  <c r="BF47" i="11"/>
  <c r="BG47" i="11"/>
  <c r="BH47" i="11"/>
  <c r="BI47" i="11"/>
  <c r="BJ47" i="11"/>
  <c r="BK47" i="11"/>
  <c r="BL47" i="11"/>
  <c r="BE48" i="11"/>
  <c r="BF48" i="11"/>
  <c r="BG48" i="11"/>
  <c r="BH48" i="11"/>
  <c r="BI48" i="11"/>
  <c r="BJ48" i="11"/>
  <c r="BK48" i="11"/>
  <c r="BL48" i="11"/>
  <c r="BE49" i="11"/>
  <c r="BF49" i="11"/>
  <c r="BG49" i="11"/>
  <c r="BH49" i="11"/>
  <c r="BI49" i="11"/>
  <c r="BJ49" i="11"/>
  <c r="BK49" i="11"/>
  <c r="BL49" i="11"/>
  <c r="BE50" i="11"/>
  <c r="BF50" i="11"/>
  <c r="BG50" i="11"/>
  <c r="BH50" i="11"/>
  <c r="BI50" i="11"/>
  <c r="BJ50" i="11"/>
  <c r="BK50" i="11"/>
  <c r="BL50" i="11"/>
  <c r="BE51" i="11"/>
  <c r="BF51" i="11"/>
  <c r="BG51" i="11"/>
  <c r="BH51" i="11"/>
  <c r="BI51" i="11"/>
  <c r="BJ51" i="11"/>
  <c r="BK51" i="11"/>
  <c r="BL51" i="11"/>
  <c r="BE52" i="11"/>
  <c r="BF52" i="11"/>
  <c r="BG52" i="11"/>
  <c r="BH52" i="11"/>
  <c r="BI52" i="11"/>
  <c r="BJ52" i="11"/>
  <c r="BK52" i="11"/>
  <c r="BL52" i="11"/>
  <c r="BE53" i="11"/>
  <c r="BF53" i="11"/>
  <c r="BG53" i="11"/>
  <c r="BH53" i="11"/>
  <c r="BI53" i="11"/>
  <c r="BJ53" i="11"/>
  <c r="BK53" i="11"/>
  <c r="BL53" i="11"/>
  <c r="BE54" i="11"/>
  <c r="BF54" i="11"/>
  <c r="BG54" i="11"/>
  <c r="BH54" i="11"/>
  <c r="BI54" i="11"/>
  <c r="BJ54" i="11"/>
  <c r="BK54" i="11"/>
  <c r="BL54" i="11"/>
  <c r="BE55" i="11"/>
  <c r="BF55" i="11"/>
  <c r="BG55" i="11"/>
  <c r="BH55" i="11"/>
  <c r="BI55" i="11"/>
  <c r="BJ55" i="11"/>
  <c r="BK55" i="11"/>
  <c r="BL55" i="11"/>
  <c r="BE56" i="11"/>
  <c r="BF56" i="11"/>
  <c r="BG56" i="11"/>
  <c r="BH56" i="11"/>
  <c r="BI56" i="11"/>
  <c r="BJ56" i="11"/>
  <c r="BK56" i="11"/>
  <c r="BL56" i="11"/>
  <c r="BE57" i="11"/>
  <c r="BF57" i="11"/>
  <c r="BG57" i="11"/>
  <c r="BH57" i="11"/>
  <c r="BI57" i="11"/>
  <c r="BJ57" i="11"/>
  <c r="BK57" i="11"/>
  <c r="BL57" i="11"/>
  <c r="BE58" i="11"/>
  <c r="BF58" i="11"/>
  <c r="BG58" i="11"/>
  <c r="BH58" i="11"/>
  <c r="BI58" i="11"/>
  <c r="BJ58" i="11"/>
  <c r="BK58" i="11"/>
  <c r="BL58" i="11"/>
  <c r="BE59" i="11"/>
  <c r="BF59" i="11"/>
  <c r="BG59" i="11"/>
  <c r="BH59" i="11"/>
  <c r="BI59" i="11"/>
  <c r="BJ59" i="11"/>
  <c r="BK59" i="11"/>
  <c r="BL59" i="11"/>
  <c r="BE60" i="11"/>
  <c r="BF60" i="11"/>
  <c r="BG60" i="11"/>
  <c r="BH60" i="11"/>
  <c r="BI60" i="11"/>
  <c r="BJ60" i="11"/>
  <c r="BK60" i="11"/>
  <c r="BL60" i="11"/>
  <c r="BE61" i="11"/>
  <c r="BF61" i="11"/>
  <c r="BG61" i="11"/>
  <c r="BH61" i="11"/>
  <c r="BI61" i="11"/>
  <c r="BJ61" i="11"/>
  <c r="BK61" i="11"/>
  <c r="BL61" i="11"/>
  <c r="BE62" i="11"/>
  <c r="BF62" i="11"/>
  <c r="BG62" i="11"/>
  <c r="BH62" i="11"/>
  <c r="BI62" i="11"/>
  <c r="BJ62" i="11"/>
  <c r="BK62" i="11"/>
  <c r="BL62" i="11"/>
  <c r="BE63" i="11"/>
  <c r="BF63" i="11"/>
  <c r="BG63" i="11"/>
  <c r="BH63" i="11"/>
  <c r="BI63" i="11"/>
  <c r="BJ63" i="11"/>
  <c r="BK63" i="11"/>
  <c r="BL63" i="11"/>
  <c r="BE64" i="11"/>
  <c r="BF64" i="11"/>
  <c r="BG64" i="11"/>
  <c r="BH64" i="11"/>
  <c r="BI64" i="11"/>
  <c r="BJ64" i="11"/>
  <c r="BK64" i="11"/>
  <c r="BL64" i="11"/>
  <c r="BE65" i="11"/>
  <c r="BF65" i="11"/>
  <c r="BG65" i="11"/>
  <c r="BH65" i="11"/>
  <c r="BI65" i="11"/>
  <c r="BJ65" i="11"/>
  <c r="BK65" i="11"/>
  <c r="BL65" i="11"/>
  <c r="BE66" i="11"/>
  <c r="BF66" i="11"/>
  <c r="BG66" i="11"/>
  <c r="BH66" i="11"/>
  <c r="BI66" i="11"/>
  <c r="BJ66" i="11"/>
  <c r="BK66" i="11"/>
  <c r="BL66" i="11"/>
  <c r="BE67" i="11"/>
  <c r="BF67" i="11"/>
  <c r="BG67" i="11"/>
  <c r="BH67" i="11"/>
  <c r="BI67" i="11"/>
  <c r="BJ67" i="11"/>
  <c r="BK67" i="11"/>
  <c r="BL67" i="11"/>
  <c r="BE68" i="11"/>
  <c r="BF68" i="11"/>
  <c r="BG68" i="11"/>
  <c r="BH68" i="11"/>
  <c r="BI68" i="11"/>
  <c r="BJ68" i="11"/>
  <c r="BK68" i="11"/>
  <c r="BL68" i="11"/>
  <c r="BE69" i="11"/>
  <c r="BF69" i="11"/>
  <c r="BG69" i="11"/>
  <c r="BH69" i="11"/>
  <c r="BI69" i="11"/>
  <c r="BJ69" i="11"/>
  <c r="BK69" i="11"/>
  <c r="BL69" i="11"/>
  <c r="BE70" i="11"/>
  <c r="BF70" i="11"/>
  <c r="BG70" i="11"/>
  <c r="BH70" i="11"/>
  <c r="BI70" i="11"/>
  <c r="BJ70" i="11"/>
  <c r="BK70" i="11"/>
  <c r="BL70" i="11"/>
  <c r="BE71" i="11"/>
  <c r="BF71" i="11"/>
  <c r="BG71" i="11"/>
  <c r="BH71" i="11"/>
  <c r="BI71" i="11"/>
  <c r="BJ71" i="11"/>
  <c r="BK71" i="11"/>
  <c r="BL71" i="11"/>
  <c r="BE72" i="11"/>
  <c r="BF72" i="11"/>
  <c r="BG72" i="11"/>
  <c r="BH72" i="11"/>
  <c r="BI72" i="11"/>
  <c r="BJ72" i="11"/>
  <c r="BK72" i="11"/>
  <c r="BL72" i="11"/>
  <c r="BE73" i="11"/>
  <c r="BF73" i="11"/>
  <c r="BG73" i="11"/>
  <c r="BH73" i="11"/>
  <c r="BI73" i="11"/>
  <c r="BJ73" i="11"/>
  <c r="BK73" i="11"/>
  <c r="BL73" i="11"/>
  <c r="BE74" i="11"/>
  <c r="BF74" i="11"/>
  <c r="BG74" i="11"/>
  <c r="BH74" i="11"/>
  <c r="BI74" i="11"/>
  <c r="BJ74" i="11"/>
  <c r="BK74" i="11"/>
  <c r="BL74" i="11"/>
  <c r="BE75" i="11"/>
  <c r="BF75" i="11"/>
  <c r="BG75" i="11"/>
  <c r="BH75" i="11"/>
  <c r="BI75" i="11"/>
  <c r="BJ75" i="11"/>
  <c r="BK75" i="11"/>
  <c r="BL75" i="11"/>
  <c r="BE76" i="11"/>
  <c r="BF76" i="11"/>
  <c r="BG76" i="11"/>
  <c r="BH76" i="11"/>
  <c r="BI76" i="11"/>
  <c r="BJ76" i="11"/>
  <c r="BK76" i="11"/>
  <c r="BL76" i="11"/>
  <c r="BE77" i="11"/>
  <c r="BF77" i="11"/>
  <c r="BG77" i="11"/>
  <c r="BH77" i="11"/>
  <c r="BI77" i="11"/>
  <c r="BJ77" i="11"/>
  <c r="BK77" i="11"/>
  <c r="BL77" i="11"/>
  <c r="BE78" i="11"/>
  <c r="BF78" i="11"/>
  <c r="BG78" i="11"/>
  <c r="BH78" i="11"/>
  <c r="BI78" i="11"/>
  <c r="BJ78" i="11"/>
  <c r="BK78" i="11"/>
  <c r="BL78" i="11"/>
  <c r="BE79" i="11"/>
  <c r="BF79" i="11"/>
  <c r="BG79" i="11"/>
  <c r="BH79" i="11"/>
  <c r="BI79" i="11"/>
  <c r="BJ79" i="11"/>
  <c r="BK79" i="11"/>
  <c r="BL79" i="11"/>
  <c r="BE80" i="11"/>
  <c r="BF80" i="11"/>
  <c r="BG80" i="11"/>
  <c r="BH80" i="11"/>
  <c r="BI80" i="11"/>
  <c r="BJ80" i="11"/>
  <c r="BK80" i="11"/>
  <c r="BL80" i="11"/>
  <c r="BE81" i="11"/>
  <c r="BF81" i="11"/>
  <c r="BG81" i="11"/>
  <c r="BH81" i="11"/>
  <c r="BI81" i="11"/>
  <c r="BJ81" i="11"/>
  <c r="BK81" i="11"/>
  <c r="BL81" i="11"/>
  <c r="BE82" i="11"/>
  <c r="BF82" i="11"/>
  <c r="BG82" i="11"/>
  <c r="BH82" i="11"/>
  <c r="BI82" i="11"/>
  <c r="BJ82" i="11"/>
  <c r="BK82" i="11"/>
  <c r="BL82" i="11"/>
  <c r="BE83" i="11"/>
  <c r="BF83" i="11"/>
  <c r="BG83" i="11"/>
  <c r="BH83" i="11"/>
  <c r="BI83" i="11"/>
  <c r="BJ83" i="11"/>
  <c r="BK83" i="11"/>
  <c r="BL83" i="11"/>
  <c r="BE84" i="11"/>
  <c r="BF84" i="11"/>
  <c r="BG84" i="11"/>
  <c r="BH84" i="11"/>
  <c r="BI84" i="11"/>
  <c r="BJ84" i="11"/>
  <c r="BK84" i="11"/>
  <c r="BL84" i="11"/>
  <c r="BE85" i="11"/>
  <c r="BF85" i="11"/>
  <c r="BG85" i="11"/>
  <c r="BH85" i="11"/>
  <c r="BI85" i="11"/>
  <c r="BJ85" i="11"/>
  <c r="BK85" i="11"/>
  <c r="BL85" i="11"/>
  <c r="BE86" i="11"/>
  <c r="BF86" i="11"/>
  <c r="BG86" i="11"/>
  <c r="BH86" i="11"/>
  <c r="BI86" i="11"/>
  <c r="BJ86" i="11"/>
  <c r="BK86" i="11"/>
  <c r="BL86" i="11"/>
  <c r="BE87" i="11"/>
  <c r="BF87" i="11"/>
  <c r="BG87" i="11"/>
  <c r="BH87" i="11"/>
  <c r="BI87" i="11"/>
  <c r="BJ87" i="11"/>
  <c r="BK87" i="11"/>
  <c r="BL87" i="11"/>
  <c r="BE88" i="11"/>
  <c r="BF88" i="11"/>
  <c r="BG88" i="11"/>
  <c r="BH88" i="11"/>
  <c r="BI88" i="11"/>
  <c r="BJ88" i="11"/>
  <c r="BK88" i="11"/>
  <c r="BL88" i="11"/>
  <c r="BE89" i="11"/>
  <c r="BF89" i="11"/>
  <c r="BG89" i="11"/>
  <c r="BH89" i="11"/>
  <c r="BI89" i="11"/>
  <c r="BJ89" i="11"/>
  <c r="BK89" i="11"/>
  <c r="BL89" i="11"/>
  <c r="BE90" i="11"/>
  <c r="BF90" i="11"/>
  <c r="BG90" i="11"/>
  <c r="BH90" i="11"/>
  <c r="BI90" i="11"/>
  <c r="BJ90" i="11"/>
  <c r="BK90" i="11"/>
  <c r="BL90" i="11"/>
  <c r="BE91" i="11"/>
  <c r="BF91" i="11"/>
  <c r="BG91" i="11"/>
  <c r="BH91" i="11"/>
  <c r="BI91" i="11"/>
  <c r="BJ91" i="11"/>
  <c r="BK91" i="11"/>
  <c r="BL91" i="11"/>
  <c r="BE92" i="11"/>
  <c r="BF92" i="11"/>
  <c r="BG92" i="11"/>
  <c r="BH92" i="11"/>
  <c r="BI92" i="11"/>
  <c r="BJ92" i="11"/>
  <c r="BK92" i="11"/>
  <c r="BL92" i="11"/>
  <c r="BE93" i="11"/>
  <c r="BF93" i="11"/>
  <c r="BG93" i="11"/>
  <c r="BH93" i="11"/>
  <c r="BI93" i="11"/>
  <c r="BJ93" i="11"/>
  <c r="BK93" i="11"/>
  <c r="BL93" i="11"/>
  <c r="BE94" i="11"/>
  <c r="BF94" i="11"/>
  <c r="BG94" i="11"/>
  <c r="BH94" i="11"/>
  <c r="BI94" i="11"/>
  <c r="BJ94" i="11"/>
  <c r="BK94" i="11"/>
  <c r="BL94" i="11"/>
  <c r="BE95" i="11"/>
  <c r="BF95" i="11"/>
  <c r="BG95" i="11"/>
  <c r="BH95" i="11"/>
  <c r="BI95" i="11"/>
  <c r="BJ95" i="11"/>
  <c r="BK95" i="11"/>
  <c r="BL95" i="11"/>
  <c r="BE96" i="11"/>
  <c r="BF96" i="11"/>
  <c r="BG96" i="11"/>
  <c r="BH96" i="11"/>
  <c r="BI96" i="11"/>
  <c r="BJ96" i="11"/>
  <c r="BK96" i="11"/>
  <c r="BL96" i="11"/>
  <c r="BE97" i="11"/>
  <c r="BF97" i="11"/>
  <c r="BG97" i="11"/>
  <c r="BH97" i="11"/>
  <c r="BI97" i="11"/>
  <c r="BJ97" i="11"/>
  <c r="BK97" i="11"/>
  <c r="BL97" i="11"/>
  <c r="BE98" i="11"/>
  <c r="BF98" i="11"/>
  <c r="BG98" i="11"/>
  <c r="BH98" i="11"/>
  <c r="BI98" i="11"/>
  <c r="BJ98" i="11"/>
  <c r="BK98" i="11"/>
  <c r="BL98" i="11"/>
  <c r="BE99" i="11"/>
  <c r="BF99" i="11"/>
  <c r="BG99" i="11"/>
  <c r="BH99" i="11"/>
  <c r="BI99" i="11"/>
  <c r="BJ99" i="11"/>
  <c r="BK99" i="11"/>
  <c r="BL99" i="11"/>
  <c r="AU8" i="11"/>
  <c r="AV8" i="11"/>
  <c r="AW8" i="11"/>
  <c r="AX8" i="11"/>
  <c r="AY8" i="11"/>
  <c r="AZ8" i="11"/>
  <c r="BA8" i="11"/>
  <c r="BB8" i="11"/>
  <c r="AU9" i="11"/>
  <c r="AV9" i="11"/>
  <c r="AW9" i="11"/>
  <c r="AX9" i="11"/>
  <c r="AY9" i="11"/>
  <c r="AZ9" i="11"/>
  <c r="BA9" i="11"/>
  <c r="BB9" i="11"/>
  <c r="AU10" i="11"/>
  <c r="AV10" i="11"/>
  <c r="AW10" i="11"/>
  <c r="AX10" i="11"/>
  <c r="AY10" i="11"/>
  <c r="AZ10" i="11"/>
  <c r="BA10" i="11"/>
  <c r="BB10" i="11"/>
  <c r="AU11" i="11"/>
  <c r="AV11" i="11"/>
  <c r="AW11" i="11"/>
  <c r="AX11" i="11"/>
  <c r="AY11" i="11"/>
  <c r="AZ11" i="11"/>
  <c r="BA11" i="11"/>
  <c r="BB11" i="11"/>
  <c r="AU12" i="11"/>
  <c r="AV12" i="11"/>
  <c r="AW12" i="11"/>
  <c r="AX12" i="11"/>
  <c r="AY12" i="11"/>
  <c r="AZ12" i="11"/>
  <c r="BA12" i="11"/>
  <c r="BB12" i="11"/>
  <c r="AU13" i="11"/>
  <c r="AV13" i="11"/>
  <c r="AW13" i="11"/>
  <c r="AX13" i="11"/>
  <c r="AY13" i="11"/>
  <c r="AZ13" i="11"/>
  <c r="BA13" i="11"/>
  <c r="BB13" i="11"/>
  <c r="AU14" i="11"/>
  <c r="AV14" i="11"/>
  <c r="AW14" i="11"/>
  <c r="AX14" i="11"/>
  <c r="AY14" i="11"/>
  <c r="AZ14" i="11"/>
  <c r="BA14" i="11"/>
  <c r="BB14" i="11"/>
  <c r="AU15" i="11"/>
  <c r="AV15" i="11"/>
  <c r="AW15" i="11"/>
  <c r="AX15" i="11"/>
  <c r="AY15" i="11"/>
  <c r="AZ15" i="11"/>
  <c r="BA15" i="11"/>
  <c r="BB15" i="11"/>
  <c r="AU16" i="11"/>
  <c r="AV16" i="11"/>
  <c r="AW16" i="11"/>
  <c r="AX16" i="11"/>
  <c r="AY16" i="11"/>
  <c r="AZ16" i="11"/>
  <c r="BA16" i="11"/>
  <c r="BB16" i="11"/>
  <c r="AU17" i="11"/>
  <c r="AV17" i="11"/>
  <c r="AW17" i="11"/>
  <c r="AX17" i="11"/>
  <c r="AY17" i="11"/>
  <c r="AZ17" i="11"/>
  <c r="BA17" i="11"/>
  <c r="BB17" i="11"/>
  <c r="AU18" i="11"/>
  <c r="AV18" i="11"/>
  <c r="AW18" i="11"/>
  <c r="AX18" i="11"/>
  <c r="AY18" i="11"/>
  <c r="AZ18" i="11"/>
  <c r="BA18" i="11"/>
  <c r="BB18" i="11"/>
  <c r="AU19" i="11"/>
  <c r="AV19" i="11"/>
  <c r="AW19" i="11"/>
  <c r="AX19" i="11"/>
  <c r="AY19" i="11"/>
  <c r="AZ19" i="11"/>
  <c r="BA19" i="11"/>
  <c r="BB19" i="11"/>
  <c r="AU20" i="11"/>
  <c r="AV20" i="11"/>
  <c r="AW20" i="11"/>
  <c r="AX20" i="11"/>
  <c r="AY20" i="11"/>
  <c r="AZ20" i="11"/>
  <c r="BA20" i="11"/>
  <c r="BB20" i="11"/>
  <c r="AU21" i="11"/>
  <c r="AV21" i="11"/>
  <c r="AW21" i="11"/>
  <c r="AX21" i="11"/>
  <c r="AY21" i="11"/>
  <c r="AZ21" i="11"/>
  <c r="BA21" i="11"/>
  <c r="BB21" i="11"/>
  <c r="AU22" i="11"/>
  <c r="AV22" i="11"/>
  <c r="AW22" i="11"/>
  <c r="AX22" i="11"/>
  <c r="AY22" i="11"/>
  <c r="AZ22" i="11"/>
  <c r="BA22" i="11"/>
  <c r="BB22" i="11"/>
  <c r="AU23" i="11"/>
  <c r="AV23" i="11"/>
  <c r="AW23" i="11"/>
  <c r="AX23" i="11"/>
  <c r="AY23" i="11"/>
  <c r="AZ23" i="11"/>
  <c r="BA23" i="11"/>
  <c r="BB23" i="11"/>
  <c r="AU24" i="11"/>
  <c r="AV24" i="11"/>
  <c r="AW24" i="11"/>
  <c r="AX24" i="11"/>
  <c r="AY24" i="11"/>
  <c r="AZ24" i="11"/>
  <c r="BA24" i="11"/>
  <c r="BB24" i="11"/>
  <c r="AU25" i="11"/>
  <c r="AV25" i="11"/>
  <c r="AW25" i="11"/>
  <c r="AX25" i="11"/>
  <c r="AY25" i="11"/>
  <c r="AZ25" i="11"/>
  <c r="BA25" i="11"/>
  <c r="BB25" i="11"/>
  <c r="AU26" i="11"/>
  <c r="AV26" i="11"/>
  <c r="AW26" i="11"/>
  <c r="AX26" i="11"/>
  <c r="AY26" i="11"/>
  <c r="AZ26" i="11"/>
  <c r="BA26" i="11"/>
  <c r="BB26" i="11"/>
  <c r="AU27" i="11"/>
  <c r="AV27" i="11"/>
  <c r="AW27" i="11"/>
  <c r="AX27" i="11"/>
  <c r="AY27" i="11"/>
  <c r="AZ27" i="11"/>
  <c r="BA27" i="11"/>
  <c r="BB27" i="11"/>
  <c r="AU28" i="11"/>
  <c r="AV28" i="11"/>
  <c r="AW28" i="11"/>
  <c r="AX28" i="11"/>
  <c r="AY28" i="11"/>
  <c r="AZ28" i="11"/>
  <c r="BA28" i="11"/>
  <c r="BB28" i="11"/>
  <c r="AU29" i="11"/>
  <c r="AV29" i="11"/>
  <c r="AW29" i="11"/>
  <c r="AX29" i="11"/>
  <c r="AY29" i="11"/>
  <c r="AZ29" i="11"/>
  <c r="BA29" i="11"/>
  <c r="BB29" i="11"/>
  <c r="AU30" i="11"/>
  <c r="AV30" i="11"/>
  <c r="AW30" i="11"/>
  <c r="AX30" i="11"/>
  <c r="AY30" i="11"/>
  <c r="AZ30" i="11"/>
  <c r="BA30" i="11"/>
  <c r="BB30" i="11"/>
  <c r="AU31" i="11"/>
  <c r="AV31" i="11"/>
  <c r="AW31" i="11"/>
  <c r="AX31" i="11"/>
  <c r="AY31" i="11"/>
  <c r="AZ31" i="11"/>
  <c r="BA31" i="11"/>
  <c r="BB31" i="11"/>
  <c r="AU32" i="11"/>
  <c r="AV32" i="11"/>
  <c r="AW32" i="11"/>
  <c r="AX32" i="11"/>
  <c r="AY32" i="11"/>
  <c r="AZ32" i="11"/>
  <c r="BA32" i="11"/>
  <c r="BB32" i="11"/>
  <c r="AU33" i="11"/>
  <c r="AV33" i="11"/>
  <c r="AW33" i="11"/>
  <c r="AX33" i="11"/>
  <c r="AY33" i="11"/>
  <c r="AZ33" i="11"/>
  <c r="BA33" i="11"/>
  <c r="BB33" i="11"/>
  <c r="AU34" i="11"/>
  <c r="AV34" i="11"/>
  <c r="AW34" i="11"/>
  <c r="AX34" i="11"/>
  <c r="AY34" i="11"/>
  <c r="AZ34" i="11"/>
  <c r="BA34" i="11"/>
  <c r="BB34" i="11"/>
  <c r="AU35" i="11"/>
  <c r="AV35" i="11"/>
  <c r="AW35" i="11"/>
  <c r="AX35" i="11"/>
  <c r="AY35" i="11"/>
  <c r="AZ35" i="11"/>
  <c r="BA35" i="11"/>
  <c r="BB35" i="11"/>
  <c r="AU36" i="11"/>
  <c r="AV36" i="11"/>
  <c r="AW36" i="11"/>
  <c r="AX36" i="11"/>
  <c r="AY36" i="11"/>
  <c r="AZ36" i="11"/>
  <c r="BA36" i="11"/>
  <c r="BB36" i="11"/>
  <c r="AU37" i="11"/>
  <c r="AV37" i="11"/>
  <c r="AW37" i="11"/>
  <c r="AX37" i="11"/>
  <c r="AY37" i="11"/>
  <c r="AZ37" i="11"/>
  <c r="BA37" i="11"/>
  <c r="BB37" i="11"/>
  <c r="AU38" i="11"/>
  <c r="AV38" i="11"/>
  <c r="AW38" i="11"/>
  <c r="AX38" i="11"/>
  <c r="AY38" i="11"/>
  <c r="AZ38" i="11"/>
  <c r="BA38" i="11"/>
  <c r="BB38" i="11"/>
  <c r="AU39" i="11"/>
  <c r="AV39" i="11"/>
  <c r="AW39" i="11"/>
  <c r="AX39" i="11"/>
  <c r="AY39" i="11"/>
  <c r="AZ39" i="11"/>
  <c r="BA39" i="11"/>
  <c r="BB39" i="11"/>
  <c r="AU40" i="11"/>
  <c r="AV40" i="11"/>
  <c r="AW40" i="11"/>
  <c r="AX40" i="11"/>
  <c r="AY40" i="11"/>
  <c r="AZ40" i="11"/>
  <c r="BA40" i="11"/>
  <c r="BB40" i="11"/>
  <c r="AU41" i="11"/>
  <c r="AV41" i="11"/>
  <c r="AW41" i="11"/>
  <c r="AX41" i="11"/>
  <c r="AY41" i="11"/>
  <c r="AZ41" i="11"/>
  <c r="BA41" i="11"/>
  <c r="BB41" i="11"/>
  <c r="AU42" i="11"/>
  <c r="AV42" i="11"/>
  <c r="AW42" i="11"/>
  <c r="AX42" i="11"/>
  <c r="AY42" i="11"/>
  <c r="AZ42" i="11"/>
  <c r="BA42" i="11"/>
  <c r="BB42" i="11"/>
  <c r="AU43" i="11"/>
  <c r="AV43" i="11"/>
  <c r="AW43" i="11"/>
  <c r="AX43" i="11"/>
  <c r="AY43" i="11"/>
  <c r="AZ43" i="11"/>
  <c r="BA43" i="11"/>
  <c r="BB43" i="11"/>
  <c r="AU44" i="11"/>
  <c r="AV44" i="11"/>
  <c r="AW44" i="11"/>
  <c r="AX44" i="11"/>
  <c r="AY44" i="11"/>
  <c r="AZ44" i="11"/>
  <c r="BA44" i="11"/>
  <c r="BB44" i="11"/>
  <c r="AU45" i="11"/>
  <c r="AV45" i="11"/>
  <c r="AW45" i="11"/>
  <c r="AX45" i="11"/>
  <c r="AY45" i="11"/>
  <c r="AZ45" i="11"/>
  <c r="BA45" i="11"/>
  <c r="BB45" i="11"/>
  <c r="AU46" i="11"/>
  <c r="AV46" i="11"/>
  <c r="AW46" i="11"/>
  <c r="AX46" i="11"/>
  <c r="AY46" i="11"/>
  <c r="AZ46" i="11"/>
  <c r="BA46" i="11"/>
  <c r="BB46" i="11"/>
  <c r="AU47" i="11"/>
  <c r="AV47" i="11"/>
  <c r="AW47" i="11"/>
  <c r="AX47" i="11"/>
  <c r="AY47" i="11"/>
  <c r="AZ47" i="11"/>
  <c r="BA47" i="11"/>
  <c r="BB47" i="11"/>
  <c r="AU48" i="11"/>
  <c r="AV48" i="11"/>
  <c r="AW48" i="11"/>
  <c r="AX48" i="11"/>
  <c r="AY48" i="11"/>
  <c r="AZ48" i="11"/>
  <c r="BA48" i="11"/>
  <c r="BB48" i="11"/>
  <c r="AU49" i="11"/>
  <c r="AV49" i="11"/>
  <c r="AW49" i="11"/>
  <c r="AX49" i="11"/>
  <c r="AY49" i="11"/>
  <c r="AZ49" i="11"/>
  <c r="BA49" i="11"/>
  <c r="BB49" i="11"/>
  <c r="AU50" i="11"/>
  <c r="AV50" i="11"/>
  <c r="AW50" i="11"/>
  <c r="AX50" i="11"/>
  <c r="AY50" i="11"/>
  <c r="AZ50" i="11"/>
  <c r="BA50" i="11"/>
  <c r="BB50" i="11"/>
  <c r="AU51" i="11"/>
  <c r="AV51" i="11"/>
  <c r="AW51" i="11"/>
  <c r="AX51" i="11"/>
  <c r="AY51" i="11"/>
  <c r="AZ51" i="11"/>
  <c r="BA51" i="11"/>
  <c r="BB51" i="11"/>
  <c r="AU52" i="11"/>
  <c r="AV52" i="11"/>
  <c r="AW52" i="11"/>
  <c r="AX52" i="11"/>
  <c r="AY52" i="11"/>
  <c r="AZ52" i="11"/>
  <c r="BA52" i="11"/>
  <c r="BB52" i="11"/>
  <c r="AU53" i="11"/>
  <c r="AV53" i="11"/>
  <c r="AW53" i="11"/>
  <c r="AX53" i="11"/>
  <c r="AY53" i="11"/>
  <c r="AZ53" i="11"/>
  <c r="BA53" i="11"/>
  <c r="BB53" i="11"/>
  <c r="AU54" i="11"/>
  <c r="AV54" i="11"/>
  <c r="AW54" i="11"/>
  <c r="AX54" i="11"/>
  <c r="AY54" i="11"/>
  <c r="AZ54" i="11"/>
  <c r="BA54" i="11"/>
  <c r="BB54" i="11"/>
  <c r="AU55" i="11"/>
  <c r="AV55" i="11"/>
  <c r="AW55" i="11"/>
  <c r="AX55" i="11"/>
  <c r="AY55" i="11"/>
  <c r="AZ55" i="11"/>
  <c r="BA55" i="11"/>
  <c r="BB55" i="11"/>
  <c r="AU56" i="11"/>
  <c r="AV56" i="11"/>
  <c r="AW56" i="11"/>
  <c r="AX56" i="11"/>
  <c r="AY56" i="11"/>
  <c r="AZ56" i="11"/>
  <c r="BA56" i="11"/>
  <c r="BB56" i="11"/>
  <c r="AU57" i="11"/>
  <c r="AV57" i="11"/>
  <c r="AW57" i="11"/>
  <c r="AX57" i="11"/>
  <c r="AY57" i="11"/>
  <c r="AZ57" i="11"/>
  <c r="BA57" i="11"/>
  <c r="BB57" i="11"/>
  <c r="AU58" i="11"/>
  <c r="AV58" i="11"/>
  <c r="AW58" i="11"/>
  <c r="AX58" i="11"/>
  <c r="AY58" i="11"/>
  <c r="AZ58" i="11"/>
  <c r="BA58" i="11"/>
  <c r="BB58" i="11"/>
  <c r="AU59" i="11"/>
  <c r="AV59" i="11"/>
  <c r="AW59" i="11"/>
  <c r="AX59" i="11"/>
  <c r="AY59" i="11"/>
  <c r="AZ59" i="11"/>
  <c r="BA59" i="11"/>
  <c r="BB59" i="11"/>
  <c r="AU60" i="11"/>
  <c r="AV60" i="11"/>
  <c r="AW60" i="11"/>
  <c r="AX60" i="11"/>
  <c r="AY60" i="11"/>
  <c r="AZ60" i="11"/>
  <c r="BA60" i="11"/>
  <c r="BB60" i="11"/>
  <c r="AU61" i="11"/>
  <c r="AV61" i="11"/>
  <c r="AW61" i="11"/>
  <c r="AX61" i="11"/>
  <c r="AY61" i="11"/>
  <c r="AZ61" i="11"/>
  <c r="BA61" i="11"/>
  <c r="BB61" i="11"/>
  <c r="AU62" i="11"/>
  <c r="AV62" i="11"/>
  <c r="AW62" i="11"/>
  <c r="AX62" i="11"/>
  <c r="AY62" i="11"/>
  <c r="AZ62" i="11"/>
  <c r="BA62" i="11"/>
  <c r="BB62" i="11"/>
  <c r="AU63" i="11"/>
  <c r="AV63" i="11"/>
  <c r="AW63" i="11"/>
  <c r="AX63" i="11"/>
  <c r="AY63" i="11"/>
  <c r="AZ63" i="11"/>
  <c r="BA63" i="11"/>
  <c r="BB63" i="11"/>
  <c r="AU64" i="11"/>
  <c r="AV64" i="11"/>
  <c r="AW64" i="11"/>
  <c r="AX64" i="11"/>
  <c r="AY64" i="11"/>
  <c r="AZ64" i="11"/>
  <c r="BA64" i="11"/>
  <c r="BB64" i="11"/>
  <c r="AU65" i="11"/>
  <c r="AV65" i="11"/>
  <c r="AW65" i="11"/>
  <c r="AX65" i="11"/>
  <c r="AY65" i="11"/>
  <c r="AZ65" i="11"/>
  <c r="BA65" i="11"/>
  <c r="BB65" i="11"/>
  <c r="AU66" i="11"/>
  <c r="AV66" i="11"/>
  <c r="AW66" i="11"/>
  <c r="AX66" i="11"/>
  <c r="AY66" i="11"/>
  <c r="AZ66" i="11"/>
  <c r="BA66" i="11"/>
  <c r="BB66" i="11"/>
  <c r="AU67" i="11"/>
  <c r="AV67" i="11"/>
  <c r="AW67" i="11"/>
  <c r="AX67" i="11"/>
  <c r="AY67" i="11"/>
  <c r="AZ67" i="11"/>
  <c r="BA67" i="11"/>
  <c r="BB67" i="11"/>
  <c r="AU68" i="11"/>
  <c r="AV68" i="11"/>
  <c r="AW68" i="11"/>
  <c r="AX68" i="11"/>
  <c r="AY68" i="11"/>
  <c r="AZ68" i="11"/>
  <c r="BA68" i="11"/>
  <c r="BB68" i="11"/>
  <c r="AU69" i="11"/>
  <c r="AV69" i="11"/>
  <c r="AW69" i="11"/>
  <c r="AX69" i="11"/>
  <c r="AY69" i="11"/>
  <c r="AZ69" i="11"/>
  <c r="BA69" i="11"/>
  <c r="BB69" i="11"/>
  <c r="AU70" i="11"/>
  <c r="AV70" i="11"/>
  <c r="AW70" i="11"/>
  <c r="AX70" i="11"/>
  <c r="AY70" i="11"/>
  <c r="AZ70" i="11"/>
  <c r="BA70" i="11"/>
  <c r="BB70" i="11"/>
  <c r="AU71" i="11"/>
  <c r="AV71" i="11"/>
  <c r="AW71" i="11"/>
  <c r="AX71" i="11"/>
  <c r="AY71" i="11"/>
  <c r="AZ71" i="11"/>
  <c r="BA71" i="11"/>
  <c r="BB71" i="11"/>
  <c r="AU72" i="11"/>
  <c r="AV72" i="11"/>
  <c r="AW72" i="11"/>
  <c r="AX72" i="11"/>
  <c r="AY72" i="11"/>
  <c r="AZ72" i="11"/>
  <c r="BA72" i="11"/>
  <c r="BB72" i="11"/>
  <c r="AU73" i="11"/>
  <c r="AV73" i="11"/>
  <c r="AW73" i="11"/>
  <c r="AX73" i="11"/>
  <c r="AY73" i="11"/>
  <c r="AZ73" i="11"/>
  <c r="BA73" i="11"/>
  <c r="BB73" i="11"/>
  <c r="AU74" i="11"/>
  <c r="AV74" i="11"/>
  <c r="AW74" i="11"/>
  <c r="AX74" i="11"/>
  <c r="AY74" i="11"/>
  <c r="AZ74" i="11"/>
  <c r="BA74" i="11"/>
  <c r="BB74" i="11"/>
  <c r="AU75" i="11"/>
  <c r="AV75" i="11"/>
  <c r="AW75" i="11"/>
  <c r="AX75" i="11"/>
  <c r="AY75" i="11"/>
  <c r="AZ75" i="11"/>
  <c r="BA75" i="11"/>
  <c r="BB75" i="11"/>
  <c r="AU76" i="11"/>
  <c r="AV76" i="11"/>
  <c r="AW76" i="11"/>
  <c r="AX76" i="11"/>
  <c r="AY76" i="11"/>
  <c r="AZ76" i="11"/>
  <c r="BA76" i="11"/>
  <c r="BB76" i="11"/>
  <c r="AU77" i="11"/>
  <c r="AV77" i="11"/>
  <c r="AW77" i="11"/>
  <c r="AX77" i="11"/>
  <c r="AY77" i="11"/>
  <c r="AZ77" i="11"/>
  <c r="BA77" i="11"/>
  <c r="BB77" i="11"/>
  <c r="AU78" i="11"/>
  <c r="AV78" i="11"/>
  <c r="AW78" i="11"/>
  <c r="AX78" i="11"/>
  <c r="AY78" i="11"/>
  <c r="AZ78" i="11"/>
  <c r="BA78" i="11"/>
  <c r="BB78" i="11"/>
  <c r="AU79" i="11"/>
  <c r="AV79" i="11"/>
  <c r="AW79" i="11"/>
  <c r="AX79" i="11"/>
  <c r="AY79" i="11"/>
  <c r="AZ79" i="11"/>
  <c r="BA79" i="11"/>
  <c r="BB79" i="11"/>
  <c r="AU80" i="11"/>
  <c r="AV80" i="11"/>
  <c r="AW80" i="11"/>
  <c r="AX80" i="11"/>
  <c r="AY80" i="11"/>
  <c r="AZ80" i="11"/>
  <c r="BA80" i="11"/>
  <c r="BB80" i="11"/>
  <c r="AU81" i="11"/>
  <c r="AV81" i="11"/>
  <c r="AW81" i="11"/>
  <c r="AX81" i="11"/>
  <c r="AY81" i="11"/>
  <c r="AZ81" i="11"/>
  <c r="BA81" i="11"/>
  <c r="BB81" i="11"/>
  <c r="AU82" i="11"/>
  <c r="AV82" i="11"/>
  <c r="AW82" i="11"/>
  <c r="AX82" i="11"/>
  <c r="AY82" i="11"/>
  <c r="AZ82" i="11"/>
  <c r="BA82" i="11"/>
  <c r="BB82" i="11"/>
  <c r="AU83" i="11"/>
  <c r="AV83" i="11"/>
  <c r="AW83" i="11"/>
  <c r="AX83" i="11"/>
  <c r="AY83" i="11"/>
  <c r="AZ83" i="11"/>
  <c r="BA83" i="11"/>
  <c r="BB83" i="11"/>
  <c r="AU84" i="11"/>
  <c r="AV84" i="11"/>
  <c r="AW84" i="11"/>
  <c r="AX84" i="11"/>
  <c r="AY84" i="11"/>
  <c r="AZ84" i="11"/>
  <c r="BA84" i="11"/>
  <c r="BB84" i="11"/>
  <c r="AU85" i="11"/>
  <c r="AV85" i="11"/>
  <c r="AW85" i="11"/>
  <c r="AX85" i="11"/>
  <c r="AY85" i="11"/>
  <c r="AZ85" i="11"/>
  <c r="BA85" i="11"/>
  <c r="BB85" i="11"/>
  <c r="AU86" i="11"/>
  <c r="AV86" i="11"/>
  <c r="AW86" i="11"/>
  <c r="AX86" i="11"/>
  <c r="AY86" i="11"/>
  <c r="AZ86" i="11"/>
  <c r="BA86" i="11"/>
  <c r="BB86" i="11"/>
  <c r="AU87" i="11"/>
  <c r="AV87" i="11"/>
  <c r="AW87" i="11"/>
  <c r="AX87" i="11"/>
  <c r="AY87" i="11"/>
  <c r="AZ87" i="11"/>
  <c r="BA87" i="11"/>
  <c r="BB87" i="11"/>
  <c r="AU88" i="11"/>
  <c r="AV88" i="11"/>
  <c r="AW88" i="11"/>
  <c r="AX88" i="11"/>
  <c r="AY88" i="11"/>
  <c r="AZ88" i="11"/>
  <c r="BA88" i="11"/>
  <c r="BB88" i="11"/>
  <c r="AU89" i="11"/>
  <c r="AV89" i="11"/>
  <c r="AW89" i="11"/>
  <c r="AX89" i="11"/>
  <c r="AY89" i="11"/>
  <c r="AZ89" i="11"/>
  <c r="BA89" i="11"/>
  <c r="BB89" i="11"/>
  <c r="AU90" i="11"/>
  <c r="AV90" i="11"/>
  <c r="AW90" i="11"/>
  <c r="AX90" i="11"/>
  <c r="AY90" i="11"/>
  <c r="AZ90" i="11"/>
  <c r="BA90" i="11"/>
  <c r="BB90" i="11"/>
  <c r="AU91" i="11"/>
  <c r="AV91" i="11"/>
  <c r="AW91" i="11"/>
  <c r="AX91" i="11"/>
  <c r="AY91" i="11"/>
  <c r="AZ91" i="11"/>
  <c r="BA91" i="11"/>
  <c r="BB91" i="11"/>
  <c r="AU92" i="11"/>
  <c r="AV92" i="11"/>
  <c r="AW92" i="11"/>
  <c r="AX92" i="11"/>
  <c r="AY92" i="11"/>
  <c r="AZ92" i="11"/>
  <c r="BA92" i="11"/>
  <c r="BB92" i="11"/>
  <c r="AU93" i="11"/>
  <c r="AV93" i="11"/>
  <c r="AW93" i="11"/>
  <c r="AX93" i="11"/>
  <c r="AY93" i="11"/>
  <c r="AZ93" i="11"/>
  <c r="BA93" i="11"/>
  <c r="BB93" i="11"/>
  <c r="AU94" i="11"/>
  <c r="AV94" i="11"/>
  <c r="AW94" i="11"/>
  <c r="AX94" i="11"/>
  <c r="AY94" i="11"/>
  <c r="AZ94" i="11"/>
  <c r="BA94" i="11"/>
  <c r="BB94" i="11"/>
  <c r="AU95" i="11"/>
  <c r="AV95" i="11"/>
  <c r="AW95" i="11"/>
  <c r="AX95" i="11"/>
  <c r="AY95" i="11"/>
  <c r="AZ95" i="11"/>
  <c r="BA95" i="11"/>
  <c r="BB95" i="11"/>
  <c r="AU96" i="11"/>
  <c r="AV96" i="11"/>
  <c r="AW96" i="11"/>
  <c r="AX96" i="11"/>
  <c r="AY96" i="11"/>
  <c r="AZ96" i="11"/>
  <c r="BA96" i="11"/>
  <c r="BB96" i="11"/>
  <c r="AU97" i="11"/>
  <c r="AV97" i="11"/>
  <c r="AW97" i="11"/>
  <c r="AX97" i="11"/>
  <c r="AY97" i="11"/>
  <c r="AZ97" i="11"/>
  <c r="BA97" i="11"/>
  <c r="BB97" i="11"/>
  <c r="AU98" i="11"/>
  <c r="AV98" i="11"/>
  <c r="AW98" i="11"/>
  <c r="AX98" i="11"/>
  <c r="AY98" i="11"/>
  <c r="AZ98" i="11"/>
  <c r="BA98" i="11"/>
  <c r="BB98" i="11"/>
  <c r="AU99" i="11"/>
  <c r="AV99" i="11"/>
  <c r="AW99" i="11"/>
  <c r="AX99" i="11"/>
  <c r="AY99" i="11"/>
  <c r="AZ99" i="11"/>
  <c r="BA99" i="11"/>
  <c r="BB99" i="11"/>
  <c r="BL7" i="11"/>
  <c r="BK7" i="11"/>
  <c r="BJ7" i="11"/>
  <c r="BI7" i="11"/>
  <c r="BH7" i="11"/>
  <c r="BG7" i="11"/>
  <c r="BF7" i="11"/>
  <c r="BE7" i="11"/>
  <c r="BB7" i="11"/>
  <c r="BA7" i="11"/>
  <c r="AZ7" i="11"/>
  <c r="AY7" i="11"/>
  <c r="AX7" i="11"/>
  <c r="AW7" i="11"/>
  <c r="AV7" i="11"/>
  <c r="AU7" i="11"/>
  <c r="AR7" i="11"/>
  <c r="AK8" i="11"/>
  <c r="AL8" i="11"/>
  <c r="AM8" i="11"/>
  <c r="AN8" i="11"/>
  <c r="AO8" i="11"/>
  <c r="AP8" i="11"/>
  <c r="AQ8" i="11"/>
  <c r="AR8" i="11"/>
  <c r="AK9" i="11"/>
  <c r="AL9" i="11"/>
  <c r="AM9" i="11"/>
  <c r="AN9" i="11"/>
  <c r="AO9" i="11"/>
  <c r="AP9" i="11"/>
  <c r="AQ9" i="11"/>
  <c r="AR9" i="11"/>
  <c r="AK10" i="11"/>
  <c r="AL10" i="11"/>
  <c r="AM10" i="11"/>
  <c r="AN10" i="11"/>
  <c r="AO10" i="11"/>
  <c r="AP10" i="11"/>
  <c r="AQ10" i="11"/>
  <c r="AR10" i="11"/>
  <c r="AK11" i="11"/>
  <c r="AL11" i="11"/>
  <c r="AM11" i="11"/>
  <c r="AN11" i="11"/>
  <c r="AO11" i="11"/>
  <c r="AP11" i="11"/>
  <c r="AQ11" i="11"/>
  <c r="AR11" i="11"/>
  <c r="AK12" i="11"/>
  <c r="AL12" i="11"/>
  <c r="AM12" i="11"/>
  <c r="AN12" i="11"/>
  <c r="AO12" i="11"/>
  <c r="AP12" i="11"/>
  <c r="AQ12" i="11"/>
  <c r="AR12" i="11"/>
  <c r="AK13" i="11"/>
  <c r="AL13" i="11"/>
  <c r="AM13" i="11"/>
  <c r="AN13" i="11"/>
  <c r="AO13" i="11"/>
  <c r="AP13" i="11"/>
  <c r="AQ13" i="11"/>
  <c r="AR13" i="11"/>
  <c r="AK14" i="11"/>
  <c r="AL14" i="11"/>
  <c r="AM14" i="11"/>
  <c r="AN14" i="11"/>
  <c r="AO14" i="11"/>
  <c r="AP14" i="11"/>
  <c r="AQ14" i="11"/>
  <c r="AR14" i="11"/>
  <c r="AK15" i="11"/>
  <c r="AL15" i="11"/>
  <c r="AM15" i="11"/>
  <c r="AN15" i="11"/>
  <c r="AO15" i="11"/>
  <c r="AP15" i="11"/>
  <c r="AQ15" i="11"/>
  <c r="AR15" i="11"/>
  <c r="AK16" i="11"/>
  <c r="AL16" i="11"/>
  <c r="AM16" i="11"/>
  <c r="AN16" i="11"/>
  <c r="AO16" i="11"/>
  <c r="AP16" i="11"/>
  <c r="AQ16" i="11"/>
  <c r="AR16" i="11"/>
  <c r="AK17" i="11"/>
  <c r="AL17" i="11"/>
  <c r="AM17" i="11"/>
  <c r="AN17" i="11"/>
  <c r="AO17" i="11"/>
  <c r="AP17" i="11"/>
  <c r="AQ17" i="11"/>
  <c r="AR17" i="11"/>
  <c r="AK18" i="11"/>
  <c r="AL18" i="11"/>
  <c r="AM18" i="11"/>
  <c r="AN18" i="11"/>
  <c r="AO18" i="11"/>
  <c r="AP18" i="11"/>
  <c r="AQ18" i="11"/>
  <c r="AR18" i="11"/>
  <c r="AK19" i="11"/>
  <c r="AL19" i="11"/>
  <c r="AM19" i="11"/>
  <c r="AN19" i="11"/>
  <c r="AO19" i="11"/>
  <c r="AP19" i="11"/>
  <c r="AQ19" i="11"/>
  <c r="AR19" i="11"/>
  <c r="AK20" i="11"/>
  <c r="AL20" i="11"/>
  <c r="AM20" i="11"/>
  <c r="AN20" i="11"/>
  <c r="AO20" i="11"/>
  <c r="AP20" i="11"/>
  <c r="AQ20" i="11"/>
  <c r="AR20" i="11"/>
  <c r="AK21" i="11"/>
  <c r="AL21" i="11"/>
  <c r="AM21" i="11"/>
  <c r="AN21" i="11"/>
  <c r="AO21" i="11"/>
  <c r="AP21" i="11"/>
  <c r="AQ21" i="11"/>
  <c r="AR21" i="11"/>
  <c r="AK22" i="11"/>
  <c r="AL22" i="11"/>
  <c r="AM22" i="11"/>
  <c r="AN22" i="11"/>
  <c r="AO22" i="11"/>
  <c r="AP22" i="11"/>
  <c r="AQ22" i="11"/>
  <c r="AR22" i="11"/>
  <c r="AK23" i="11"/>
  <c r="AL23" i="11"/>
  <c r="AM23" i="11"/>
  <c r="AN23" i="11"/>
  <c r="AO23" i="11"/>
  <c r="AP23" i="11"/>
  <c r="AQ23" i="11"/>
  <c r="AR23" i="11"/>
  <c r="AK24" i="11"/>
  <c r="AL24" i="11"/>
  <c r="AM24" i="11"/>
  <c r="AN24" i="11"/>
  <c r="AO24" i="11"/>
  <c r="AP24" i="11"/>
  <c r="AQ24" i="11"/>
  <c r="AR24" i="11"/>
  <c r="AK25" i="11"/>
  <c r="AL25" i="11"/>
  <c r="AM25" i="11"/>
  <c r="AN25" i="11"/>
  <c r="AO25" i="11"/>
  <c r="AP25" i="11"/>
  <c r="AQ25" i="11"/>
  <c r="AR25" i="11"/>
  <c r="AK26" i="11"/>
  <c r="AL26" i="11"/>
  <c r="AM26" i="11"/>
  <c r="AN26" i="11"/>
  <c r="AO26" i="11"/>
  <c r="AP26" i="11"/>
  <c r="AQ26" i="11"/>
  <c r="AR26" i="11"/>
  <c r="AK27" i="11"/>
  <c r="AL27" i="11"/>
  <c r="AM27" i="11"/>
  <c r="AN27" i="11"/>
  <c r="AO27" i="11"/>
  <c r="AP27" i="11"/>
  <c r="AQ27" i="11"/>
  <c r="AR27" i="11"/>
  <c r="AK28" i="11"/>
  <c r="AL28" i="11"/>
  <c r="AM28" i="11"/>
  <c r="AN28" i="11"/>
  <c r="AO28" i="11"/>
  <c r="AP28" i="11"/>
  <c r="AQ28" i="11"/>
  <c r="AR28" i="11"/>
  <c r="AK29" i="11"/>
  <c r="AL29" i="11"/>
  <c r="AM29" i="11"/>
  <c r="AN29" i="11"/>
  <c r="AO29" i="11"/>
  <c r="AP29" i="11"/>
  <c r="AQ29" i="11"/>
  <c r="AR29" i="11"/>
  <c r="AK30" i="11"/>
  <c r="AL30" i="11"/>
  <c r="AM30" i="11"/>
  <c r="AN30" i="11"/>
  <c r="AO30" i="11"/>
  <c r="AP30" i="11"/>
  <c r="AQ30" i="11"/>
  <c r="AR30" i="11"/>
  <c r="AK31" i="11"/>
  <c r="AL31" i="11"/>
  <c r="AM31" i="11"/>
  <c r="AN31" i="11"/>
  <c r="AO31" i="11"/>
  <c r="AP31" i="11"/>
  <c r="AQ31" i="11"/>
  <c r="AR31" i="11"/>
  <c r="AK32" i="11"/>
  <c r="AL32" i="11"/>
  <c r="AM32" i="11"/>
  <c r="AN32" i="11"/>
  <c r="AO32" i="11"/>
  <c r="AP32" i="11"/>
  <c r="AQ32" i="11"/>
  <c r="AR32" i="11"/>
  <c r="AK33" i="11"/>
  <c r="AL33" i="11"/>
  <c r="AM33" i="11"/>
  <c r="AN33" i="11"/>
  <c r="AO33" i="11"/>
  <c r="AP33" i="11"/>
  <c r="AQ33" i="11"/>
  <c r="AR33" i="11"/>
  <c r="AK34" i="11"/>
  <c r="AL34" i="11"/>
  <c r="AM34" i="11"/>
  <c r="AN34" i="11"/>
  <c r="AO34" i="11"/>
  <c r="AP34" i="11"/>
  <c r="AQ34" i="11"/>
  <c r="AR34" i="11"/>
  <c r="AK35" i="11"/>
  <c r="AL35" i="11"/>
  <c r="AM35" i="11"/>
  <c r="AN35" i="11"/>
  <c r="AO35" i="11"/>
  <c r="AP35" i="11"/>
  <c r="AQ35" i="11"/>
  <c r="AR35" i="11"/>
  <c r="AK36" i="11"/>
  <c r="AL36" i="11"/>
  <c r="AM36" i="11"/>
  <c r="AN36" i="11"/>
  <c r="AO36" i="11"/>
  <c r="AP36" i="11"/>
  <c r="AQ36" i="11"/>
  <c r="AR36" i="11"/>
  <c r="AK37" i="11"/>
  <c r="AL37" i="11"/>
  <c r="AM37" i="11"/>
  <c r="AN37" i="11"/>
  <c r="AO37" i="11"/>
  <c r="AP37" i="11"/>
  <c r="AQ37" i="11"/>
  <c r="AR37" i="11"/>
  <c r="AK38" i="11"/>
  <c r="AL38" i="11"/>
  <c r="AM38" i="11"/>
  <c r="AN38" i="11"/>
  <c r="AO38" i="11"/>
  <c r="AP38" i="11"/>
  <c r="AQ38" i="11"/>
  <c r="AR38" i="11"/>
  <c r="AK39" i="11"/>
  <c r="AL39" i="11"/>
  <c r="AM39" i="11"/>
  <c r="AN39" i="11"/>
  <c r="AO39" i="11"/>
  <c r="AP39" i="11"/>
  <c r="AQ39" i="11"/>
  <c r="AR39" i="11"/>
  <c r="AK40" i="11"/>
  <c r="AL40" i="11"/>
  <c r="AM40" i="11"/>
  <c r="AN40" i="11"/>
  <c r="AO40" i="11"/>
  <c r="AP40" i="11"/>
  <c r="AQ40" i="11"/>
  <c r="AR40" i="11"/>
  <c r="AK41" i="11"/>
  <c r="AL41" i="11"/>
  <c r="AM41" i="11"/>
  <c r="AN41" i="11"/>
  <c r="AO41" i="11"/>
  <c r="AP41" i="11"/>
  <c r="AQ41" i="11"/>
  <c r="AR41" i="11"/>
  <c r="AK42" i="11"/>
  <c r="AL42" i="11"/>
  <c r="AM42" i="11"/>
  <c r="AN42" i="11"/>
  <c r="AO42" i="11"/>
  <c r="AP42" i="11"/>
  <c r="AQ42" i="11"/>
  <c r="AR42" i="11"/>
  <c r="AK43" i="11"/>
  <c r="AL43" i="11"/>
  <c r="AM43" i="11"/>
  <c r="AN43" i="11"/>
  <c r="AO43" i="11"/>
  <c r="AP43" i="11"/>
  <c r="AQ43" i="11"/>
  <c r="AR43" i="11"/>
  <c r="AK44" i="11"/>
  <c r="AL44" i="11"/>
  <c r="AM44" i="11"/>
  <c r="AN44" i="11"/>
  <c r="AO44" i="11"/>
  <c r="AP44" i="11"/>
  <c r="AQ44" i="11"/>
  <c r="AR44" i="11"/>
  <c r="AK45" i="11"/>
  <c r="AL45" i="11"/>
  <c r="AM45" i="11"/>
  <c r="AN45" i="11"/>
  <c r="AO45" i="11"/>
  <c r="AP45" i="11"/>
  <c r="AQ45" i="11"/>
  <c r="AR45" i="11"/>
  <c r="AK46" i="11"/>
  <c r="AL46" i="11"/>
  <c r="AM46" i="11"/>
  <c r="AN46" i="11"/>
  <c r="AO46" i="11"/>
  <c r="AP46" i="11"/>
  <c r="AQ46" i="11"/>
  <c r="AR46" i="11"/>
  <c r="AK47" i="11"/>
  <c r="AL47" i="11"/>
  <c r="AM47" i="11"/>
  <c r="AN47" i="11"/>
  <c r="AO47" i="11"/>
  <c r="AP47" i="11"/>
  <c r="AQ47" i="11"/>
  <c r="AR47" i="11"/>
  <c r="AK48" i="11"/>
  <c r="AL48" i="11"/>
  <c r="AM48" i="11"/>
  <c r="AN48" i="11"/>
  <c r="AO48" i="11"/>
  <c r="AP48" i="11"/>
  <c r="AQ48" i="11"/>
  <c r="AR48" i="11"/>
  <c r="AK49" i="11"/>
  <c r="AL49" i="11"/>
  <c r="AM49" i="11"/>
  <c r="AN49" i="11"/>
  <c r="AO49" i="11"/>
  <c r="AP49" i="11"/>
  <c r="AQ49" i="11"/>
  <c r="AR49" i="11"/>
  <c r="AK50" i="11"/>
  <c r="AL50" i="11"/>
  <c r="AM50" i="11"/>
  <c r="AN50" i="11"/>
  <c r="AO50" i="11"/>
  <c r="AP50" i="11"/>
  <c r="AQ50" i="11"/>
  <c r="AR50" i="11"/>
  <c r="AK51" i="11"/>
  <c r="AL51" i="11"/>
  <c r="AM51" i="11"/>
  <c r="AN51" i="11"/>
  <c r="AO51" i="11"/>
  <c r="AP51" i="11"/>
  <c r="AQ51" i="11"/>
  <c r="AR51" i="11"/>
  <c r="AK52" i="11"/>
  <c r="AL52" i="11"/>
  <c r="AM52" i="11"/>
  <c r="AN52" i="11"/>
  <c r="AO52" i="11"/>
  <c r="AP52" i="11"/>
  <c r="AQ52" i="11"/>
  <c r="AR52" i="11"/>
  <c r="AK53" i="11"/>
  <c r="AL53" i="11"/>
  <c r="AM53" i="11"/>
  <c r="AN53" i="11"/>
  <c r="AO53" i="11"/>
  <c r="AP53" i="11"/>
  <c r="AQ53" i="11"/>
  <c r="AR53" i="11"/>
  <c r="AK54" i="11"/>
  <c r="AL54" i="11"/>
  <c r="AM54" i="11"/>
  <c r="AN54" i="11"/>
  <c r="AO54" i="11"/>
  <c r="AP54" i="11"/>
  <c r="AQ54" i="11"/>
  <c r="AR54" i="11"/>
  <c r="AK55" i="11"/>
  <c r="AL55" i="11"/>
  <c r="AM55" i="11"/>
  <c r="AN55" i="11"/>
  <c r="AO55" i="11"/>
  <c r="AP55" i="11"/>
  <c r="AQ55" i="11"/>
  <c r="AR55" i="11"/>
  <c r="AK56" i="11"/>
  <c r="AL56" i="11"/>
  <c r="AM56" i="11"/>
  <c r="AN56" i="11"/>
  <c r="AO56" i="11"/>
  <c r="AP56" i="11"/>
  <c r="AQ56" i="11"/>
  <c r="AR56" i="11"/>
  <c r="AK57" i="11"/>
  <c r="AL57" i="11"/>
  <c r="AM57" i="11"/>
  <c r="AN57" i="11"/>
  <c r="AO57" i="11"/>
  <c r="AP57" i="11"/>
  <c r="AQ57" i="11"/>
  <c r="AR57" i="11"/>
  <c r="AK58" i="11"/>
  <c r="AL58" i="11"/>
  <c r="AM58" i="11"/>
  <c r="AN58" i="11"/>
  <c r="AO58" i="11"/>
  <c r="AP58" i="11"/>
  <c r="AQ58" i="11"/>
  <c r="AR58" i="11"/>
  <c r="AK59" i="11"/>
  <c r="AL59" i="11"/>
  <c r="AM59" i="11"/>
  <c r="AN59" i="11"/>
  <c r="AO59" i="11"/>
  <c r="AP59" i="11"/>
  <c r="AQ59" i="11"/>
  <c r="AR59" i="11"/>
  <c r="AK60" i="11"/>
  <c r="AL60" i="11"/>
  <c r="AM60" i="11"/>
  <c r="AN60" i="11"/>
  <c r="AO60" i="11"/>
  <c r="AP60" i="11"/>
  <c r="AQ60" i="11"/>
  <c r="AR60" i="11"/>
  <c r="AK61" i="11"/>
  <c r="AL61" i="11"/>
  <c r="AM61" i="11"/>
  <c r="AN61" i="11"/>
  <c r="AO61" i="11"/>
  <c r="AP61" i="11"/>
  <c r="AQ61" i="11"/>
  <c r="AR61" i="11"/>
  <c r="AK62" i="11"/>
  <c r="AL62" i="11"/>
  <c r="AM62" i="11"/>
  <c r="AN62" i="11"/>
  <c r="AO62" i="11"/>
  <c r="AP62" i="11"/>
  <c r="AQ62" i="11"/>
  <c r="AR62" i="11"/>
  <c r="AK63" i="11"/>
  <c r="AL63" i="11"/>
  <c r="AM63" i="11"/>
  <c r="AN63" i="11"/>
  <c r="AO63" i="11"/>
  <c r="AP63" i="11"/>
  <c r="AQ63" i="11"/>
  <c r="AR63" i="11"/>
  <c r="AK64" i="11"/>
  <c r="AL64" i="11"/>
  <c r="AM64" i="11"/>
  <c r="AN64" i="11"/>
  <c r="AO64" i="11"/>
  <c r="AP64" i="11"/>
  <c r="AQ64" i="11"/>
  <c r="AR64" i="11"/>
  <c r="AK65" i="11"/>
  <c r="AL65" i="11"/>
  <c r="AM65" i="11"/>
  <c r="AN65" i="11"/>
  <c r="AO65" i="11"/>
  <c r="AP65" i="11"/>
  <c r="AQ65" i="11"/>
  <c r="AR65" i="11"/>
  <c r="AK66" i="11"/>
  <c r="AL66" i="11"/>
  <c r="AM66" i="11"/>
  <c r="AN66" i="11"/>
  <c r="AO66" i="11"/>
  <c r="AP66" i="11"/>
  <c r="AQ66" i="11"/>
  <c r="AR66" i="11"/>
  <c r="AK67" i="11"/>
  <c r="AL67" i="11"/>
  <c r="AM67" i="11"/>
  <c r="AN67" i="11"/>
  <c r="AO67" i="11"/>
  <c r="AP67" i="11"/>
  <c r="AQ67" i="11"/>
  <c r="AR67" i="11"/>
  <c r="AK68" i="11"/>
  <c r="AL68" i="11"/>
  <c r="AM68" i="11"/>
  <c r="AN68" i="11"/>
  <c r="AO68" i="11"/>
  <c r="AP68" i="11"/>
  <c r="AQ68" i="11"/>
  <c r="AR68" i="11"/>
  <c r="AK69" i="11"/>
  <c r="AL69" i="11"/>
  <c r="AM69" i="11"/>
  <c r="AN69" i="11"/>
  <c r="AO69" i="11"/>
  <c r="AP69" i="11"/>
  <c r="AQ69" i="11"/>
  <c r="AR69" i="11"/>
  <c r="AK70" i="11"/>
  <c r="AL70" i="11"/>
  <c r="AM70" i="11"/>
  <c r="AN70" i="11"/>
  <c r="AO70" i="11"/>
  <c r="AP70" i="11"/>
  <c r="AQ70" i="11"/>
  <c r="AR70" i="11"/>
  <c r="AK71" i="11"/>
  <c r="AL71" i="11"/>
  <c r="AM71" i="11"/>
  <c r="AN71" i="11"/>
  <c r="AO71" i="11"/>
  <c r="AP71" i="11"/>
  <c r="AQ71" i="11"/>
  <c r="AR71" i="11"/>
  <c r="AK72" i="11"/>
  <c r="AL72" i="11"/>
  <c r="AM72" i="11"/>
  <c r="AN72" i="11"/>
  <c r="AO72" i="11"/>
  <c r="AP72" i="11"/>
  <c r="AQ72" i="11"/>
  <c r="AR72" i="11"/>
  <c r="AK73" i="11"/>
  <c r="AL73" i="11"/>
  <c r="AM73" i="11"/>
  <c r="AN73" i="11"/>
  <c r="AO73" i="11"/>
  <c r="AP73" i="11"/>
  <c r="AQ73" i="11"/>
  <c r="AR73" i="11"/>
  <c r="AK74" i="11"/>
  <c r="AL74" i="11"/>
  <c r="AM74" i="11"/>
  <c r="AN74" i="11"/>
  <c r="AO74" i="11"/>
  <c r="AP74" i="11"/>
  <c r="AQ74" i="11"/>
  <c r="AR74" i="11"/>
  <c r="AK75" i="11"/>
  <c r="AL75" i="11"/>
  <c r="AM75" i="11"/>
  <c r="AN75" i="11"/>
  <c r="AO75" i="11"/>
  <c r="AP75" i="11"/>
  <c r="AQ75" i="11"/>
  <c r="AR75" i="11"/>
  <c r="AK76" i="11"/>
  <c r="AL76" i="11"/>
  <c r="AM76" i="11"/>
  <c r="AN76" i="11"/>
  <c r="AO76" i="11"/>
  <c r="AP76" i="11"/>
  <c r="AQ76" i="11"/>
  <c r="AR76" i="11"/>
  <c r="AK77" i="11"/>
  <c r="AL77" i="11"/>
  <c r="AM77" i="11"/>
  <c r="AN77" i="11"/>
  <c r="AO77" i="11"/>
  <c r="AP77" i="11"/>
  <c r="AQ77" i="11"/>
  <c r="AR77" i="11"/>
  <c r="AK78" i="11"/>
  <c r="AL78" i="11"/>
  <c r="AM78" i="11"/>
  <c r="AN78" i="11"/>
  <c r="AO78" i="11"/>
  <c r="AP78" i="11"/>
  <c r="AQ78" i="11"/>
  <c r="AR78" i="11"/>
  <c r="AK79" i="11"/>
  <c r="AL79" i="11"/>
  <c r="AM79" i="11"/>
  <c r="AN79" i="11"/>
  <c r="AO79" i="11"/>
  <c r="AP79" i="11"/>
  <c r="AQ79" i="11"/>
  <c r="AR79" i="11"/>
  <c r="AK80" i="11"/>
  <c r="AL80" i="11"/>
  <c r="AM80" i="11"/>
  <c r="AN80" i="11"/>
  <c r="AO80" i="11"/>
  <c r="AP80" i="11"/>
  <c r="AQ80" i="11"/>
  <c r="AR80" i="11"/>
  <c r="AK81" i="11"/>
  <c r="AL81" i="11"/>
  <c r="AM81" i="11"/>
  <c r="AN81" i="11"/>
  <c r="AO81" i="11"/>
  <c r="AP81" i="11"/>
  <c r="AQ81" i="11"/>
  <c r="AR81" i="11"/>
  <c r="AK82" i="11"/>
  <c r="AL82" i="11"/>
  <c r="AM82" i="11"/>
  <c r="AN82" i="11"/>
  <c r="AO82" i="11"/>
  <c r="AP82" i="11"/>
  <c r="AQ82" i="11"/>
  <c r="AR82" i="11"/>
  <c r="AK83" i="11"/>
  <c r="AL83" i="11"/>
  <c r="AM83" i="11"/>
  <c r="AN83" i="11"/>
  <c r="AO83" i="11"/>
  <c r="AP83" i="11"/>
  <c r="AQ83" i="11"/>
  <c r="AR83" i="11"/>
  <c r="AK84" i="11"/>
  <c r="AL84" i="11"/>
  <c r="AM84" i="11"/>
  <c r="AN84" i="11"/>
  <c r="AO84" i="11"/>
  <c r="AP84" i="11"/>
  <c r="AQ84" i="11"/>
  <c r="AR84" i="11"/>
  <c r="AK85" i="11"/>
  <c r="AL85" i="11"/>
  <c r="AM85" i="11"/>
  <c r="AN85" i="11"/>
  <c r="AO85" i="11"/>
  <c r="AP85" i="11"/>
  <c r="AQ85" i="11"/>
  <c r="AR85" i="11"/>
  <c r="AK86" i="11"/>
  <c r="AL86" i="11"/>
  <c r="AM86" i="11"/>
  <c r="AN86" i="11"/>
  <c r="AO86" i="11"/>
  <c r="AP86" i="11"/>
  <c r="AQ86" i="11"/>
  <c r="AR86" i="11"/>
  <c r="AK87" i="11"/>
  <c r="AL87" i="11"/>
  <c r="AM87" i="11"/>
  <c r="AN87" i="11"/>
  <c r="AO87" i="11"/>
  <c r="AP87" i="11"/>
  <c r="AQ87" i="11"/>
  <c r="AR87" i="11"/>
  <c r="AK88" i="11"/>
  <c r="AL88" i="11"/>
  <c r="AM88" i="11"/>
  <c r="AN88" i="11"/>
  <c r="AO88" i="11"/>
  <c r="AP88" i="11"/>
  <c r="AQ88" i="11"/>
  <c r="AR88" i="11"/>
  <c r="AK89" i="11"/>
  <c r="AL89" i="11"/>
  <c r="AM89" i="11"/>
  <c r="AN89" i="11"/>
  <c r="AO89" i="11"/>
  <c r="AP89" i="11"/>
  <c r="AQ89" i="11"/>
  <c r="AR89" i="11"/>
  <c r="AK90" i="11"/>
  <c r="AL90" i="11"/>
  <c r="AM90" i="11"/>
  <c r="AN90" i="11"/>
  <c r="AO90" i="11"/>
  <c r="AP90" i="11"/>
  <c r="AQ90" i="11"/>
  <c r="AR90" i="11"/>
  <c r="AK91" i="11"/>
  <c r="AL91" i="11"/>
  <c r="AM91" i="11"/>
  <c r="AN91" i="11"/>
  <c r="AO91" i="11"/>
  <c r="AP91" i="11"/>
  <c r="AQ91" i="11"/>
  <c r="AR91" i="11"/>
  <c r="AK92" i="11"/>
  <c r="AL92" i="11"/>
  <c r="AM92" i="11"/>
  <c r="AN92" i="11"/>
  <c r="AO92" i="11"/>
  <c r="AP92" i="11"/>
  <c r="AQ92" i="11"/>
  <c r="AR92" i="11"/>
  <c r="AK93" i="11"/>
  <c r="AL93" i="11"/>
  <c r="AM93" i="11"/>
  <c r="AN93" i="11"/>
  <c r="AO93" i="11"/>
  <c r="AP93" i="11"/>
  <c r="AQ93" i="11"/>
  <c r="AR93" i="11"/>
  <c r="AK94" i="11"/>
  <c r="AL94" i="11"/>
  <c r="AM94" i="11"/>
  <c r="AN94" i="11"/>
  <c r="AO94" i="11"/>
  <c r="AP94" i="11"/>
  <c r="AQ94" i="11"/>
  <c r="AR94" i="11"/>
  <c r="AK95" i="11"/>
  <c r="AL95" i="11"/>
  <c r="AM95" i="11"/>
  <c r="AN95" i="11"/>
  <c r="AO95" i="11"/>
  <c r="AP95" i="11"/>
  <c r="AQ95" i="11"/>
  <c r="AR95" i="11"/>
  <c r="AK96" i="11"/>
  <c r="AL96" i="11"/>
  <c r="AM96" i="11"/>
  <c r="AN96" i="11"/>
  <c r="AO96" i="11"/>
  <c r="AP96" i="11"/>
  <c r="AQ96" i="11"/>
  <c r="AR96" i="11"/>
  <c r="AK97" i="11"/>
  <c r="AL97" i="11"/>
  <c r="AM97" i="11"/>
  <c r="AN97" i="11"/>
  <c r="AO97" i="11"/>
  <c r="AP97" i="11"/>
  <c r="AQ97" i="11"/>
  <c r="AR97" i="11"/>
  <c r="AK98" i="11"/>
  <c r="AL98" i="11"/>
  <c r="AM98" i="11"/>
  <c r="AN98" i="11"/>
  <c r="AO98" i="11"/>
  <c r="AP98" i="11"/>
  <c r="AQ98" i="11"/>
  <c r="AR98" i="11"/>
  <c r="AK99" i="11"/>
  <c r="AL99" i="11"/>
  <c r="AM99" i="11"/>
  <c r="AN99" i="11"/>
  <c r="AO99" i="11"/>
  <c r="AP99" i="11"/>
  <c r="AQ99" i="11"/>
  <c r="AR99" i="11"/>
  <c r="AQ7" i="11"/>
  <c r="AP7" i="11"/>
  <c r="AO7" i="11"/>
  <c r="AN7" i="11"/>
  <c r="AM7" i="11"/>
  <c r="AL7" i="11"/>
  <c r="AK7" i="11"/>
  <c r="AA8" i="11"/>
  <c r="AB8" i="11"/>
  <c r="AC8" i="11"/>
  <c r="AD8" i="11"/>
  <c r="AE8" i="11"/>
  <c r="AF8" i="11"/>
  <c r="AG8" i="11"/>
  <c r="AH8" i="11"/>
  <c r="AA9" i="11"/>
  <c r="AB9" i="11"/>
  <c r="AC9" i="11"/>
  <c r="AD9" i="11"/>
  <c r="AE9" i="11"/>
  <c r="AF9" i="11"/>
  <c r="AG9" i="11"/>
  <c r="AH9" i="11"/>
  <c r="AA10" i="11"/>
  <c r="AB10" i="11"/>
  <c r="AC10" i="11"/>
  <c r="AD10" i="11"/>
  <c r="AE10" i="11"/>
  <c r="AF10" i="11"/>
  <c r="AG10" i="11"/>
  <c r="AH10" i="11"/>
  <c r="AA11" i="11"/>
  <c r="AB11" i="11"/>
  <c r="AC11" i="11"/>
  <c r="AD11" i="11"/>
  <c r="AE11" i="11"/>
  <c r="AF11" i="11"/>
  <c r="AG11" i="11"/>
  <c r="AH11" i="11"/>
  <c r="AA12" i="11"/>
  <c r="AB12" i="11"/>
  <c r="AC12" i="11"/>
  <c r="AD12" i="11"/>
  <c r="AE12" i="11"/>
  <c r="AF12" i="11"/>
  <c r="AG12" i="11"/>
  <c r="AH12" i="11"/>
  <c r="AA13" i="11"/>
  <c r="AB13" i="11"/>
  <c r="AC13" i="11"/>
  <c r="AD13" i="11"/>
  <c r="AE13" i="11"/>
  <c r="AF13" i="11"/>
  <c r="AG13" i="11"/>
  <c r="AH13" i="11"/>
  <c r="AA14" i="11"/>
  <c r="AB14" i="11"/>
  <c r="AC14" i="11"/>
  <c r="AD14" i="11"/>
  <c r="AE14" i="11"/>
  <c r="AF14" i="11"/>
  <c r="AG14" i="11"/>
  <c r="AH14" i="11"/>
  <c r="AA15" i="11"/>
  <c r="AB15" i="11"/>
  <c r="AC15" i="11"/>
  <c r="AD15" i="11"/>
  <c r="AE15" i="11"/>
  <c r="AF15" i="11"/>
  <c r="AG15" i="11"/>
  <c r="AH15" i="11"/>
  <c r="AA16" i="11"/>
  <c r="AB16" i="11"/>
  <c r="AC16" i="11"/>
  <c r="AD16" i="11"/>
  <c r="AE16" i="11"/>
  <c r="AF16" i="11"/>
  <c r="AG16" i="11"/>
  <c r="AH16" i="11"/>
  <c r="AA17" i="11"/>
  <c r="AB17" i="11"/>
  <c r="AC17" i="11"/>
  <c r="AD17" i="11"/>
  <c r="AE17" i="11"/>
  <c r="AF17" i="11"/>
  <c r="AG17" i="11"/>
  <c r="AH17" i="11"/>
  <c r="AA18" i="11"/>
  <c r="AB18" i="11"/>
  <c r="AC18" i="11"/>
  <c r="AD18" i="11"/>
  <c r="AE18" i="11"/>
  <c r="AF18" i="11"/>
  <c r="AG18" i="11"/>
  <c r="AH18" i="11"/>
  <c r="AA19" i="11"/>
  <c r="AB19" i="11"/>
  <c r="AC19" i="11"/>
  <c r="AD19" i="11"/>
  <c r="AE19" i="11"/>
  <c r="AF19" i="11"/>
  <c r="AG19" i="11"/>
  <c r="AH19" i="11"/>
  <c r="AA20" i="11"/>
  <c r="AB20" i="11"/>
  <c r="AC20" i="11"/>
  <c r="AD20" i="11"/>
  <c r="AE20" i="11"/>
  <c r="AF20" i="11"/>
  <c r="AG20" i="11"/>
  <c r="AH20" i="11"/>
  <c r="AA21" i="11"/>
  <c r="AB21" i="11"/>
  <c r="AC21" i="11"/>
  <c r="AD21" i="11"/>
  <c r="AE21" i="11"/>
  <c r="AF21" i="11"/>
  <c r="AG21" i="11"/>
  <c r="AH21" i="11"/>
  <c r="AA22" i="11"/>
  <c r="AB22" i="11"/>
  <c r="AC22" i="11"/>
  <c r="AD22" i="11"/>
  <c r="AE22" i="11"/>
  <c r="AF22" i="11"/>
  <c r="AG22" i="11"/>
  <c r="AH22" i="11"/>
  <c r="AA23" i="11"/>
  <c r="AB23" i="11"/>
  <c r="AC23" i="11"/>
  <c r="AD23" i="11"/>
  <c r="AE23" i="11"/>
  <c r="AF23" i="11"/>
  <c r="AG23" i="11"/>
  <c r="AH23" i="11"/>
  <c r="AA24" i="11"/>
  <c r="AB24" i="11"/>
  <c r="AC24" i="11"/>
  <c r="AD24" i="11"/>
  <c r="AE24" i="11"/>
  <c r="AF24" i="11"/>
  <c r="AG24" i="11"/>
  <c r="AH24" i="11"/>
  <c r="AA25" i="11"/>
  <c r="AB25" i="11"/>
  <c r="AC25" i="11"/>
  <c r="AD25" i="11"/>
  <c r="AE25" i="11"/>
  <c r="AF25" i="11"/>
  <c r="AG25" i="11"/>
  <c r="AH25" i="11"/>
  <c r="AA26" i="11"/>
  <c r="AB26" i="11"/>
  <c r="AC26" i="11"/>
  <c r="AD26" i="11"/>
  <c r="AE26" i="11"/>
  <c r="AF26" i="11"/>
  <c r="AG26" i="11"/>
  <c r="AH26" i="11"/>
  <c r="AA27" i="11"/>
  <c r="AB27" i="11"/>
  <c r="AC27" i="11"/>
  <c r="AD27" i="11"/>
  <c r="AE27" i="11"/>
  <c r="AF27" i="11"/>
  <c r="AG27" i="11"/>
  <c r="AH27" i="11"/>
  <c r="AA28" i="11"/>
  <c r="AB28" i="11"/>
  <c r="AC28" i="11"/>
  <c r="AD28" i="11"/>
  <c r="AE28" i="11"/>
  <c r="AF28" i="11"/>
  <c r="AG28" i="11"/>
  <c r="AH28" i="11"/>
  <c r="AA29" i="11"/>
  <c r="AB29" i="11"/>
  <c r="AC29" i="11"/>
  <c r="AD29" i="11"/>
  <c r="AE29" i="11"/>
  <c r="AF29" i="11"/>
  <c r="AG29" i="11"/>
  <c r="AH29" i="11"/>
  <c r="AA30" i="11"/>
  <c r="AB30" i="11"/>
  <c r="AC30" i="11"/>
  <c r="AD30" i="11"/>
  <c r="AE30" i="11"/>
  <c r="AF30" i="11"/>
  <c r="AG30" i="11"/>
  <c r="AH30" i="11"/>
  <c r="AA31" i="11"/>
  <c r="AB31" i="11"/>
  <c r="AC31" i="11"/>
  <c r="AD31" i="11"/>
  <c r="AE31" i="11"/>
  <c r="AF31" i="11"/>
  <c r="AG31" i="11"/>
  <c r="AH31" i="11"/>
  <c r="AA32" i="11"/>
  <c r="AB32" i="11"/>
  <c r="AC32" i="11"/>
  <c r="AD32" i="11"/>
  <c r="AE32" i="11"/>
  <c r="AF32" i="11"/>
  <c r="AG32" i="11"/>
  <c r="AH32" i="11"/>
  <c r="AA33" i="11"/>
  <c r="AB33" i="11"/>
  <c r="AC33" i="11"/>
  <c r="AD33" i="11"/>
  <c r="AE33" i="11"/>
  <c r="AF33" i="11"/>
  <c r="AG33" i="11"/>
  <c r="AH33" i="11"/>
  <c r="AA34" i="11"/>
  <c r="AB34" i="11"/>
  <c r="AC34" i="11"/>
  <c r="AD34" i="11"/>
  <c r="AE34" i="11"/>
  <c r="AF34" i="11"/>
  <c r="AG34" i="11"/>
  <c r="AH34" i="11"/>
  <c r="AA35" i="11"/>
  <c r="AB35" i="11"/>
  <c r="AC35" i="11"/>
  <c r="AD35" i="11"/>
  <c r="AE35" i="11"/>
  <c r="AF35" i="11"/>
  <c r="AG35" i="11"/>
  <c r="AH35" i="11"/>
  <c r="AA36" i="11"/>
  <c r="AB36" i="11"/>
  <c r="AC36" i="11"/>
  <c r="AD36" i="11"/>
  <c r="AE36" i="11"/>
  <c r="AF36" i="11"/>
  <c r="AG36" i="11"/>
  <c r="AH36" i="11"/>
  <c r="AA37" i="11"/>
  <c r="AB37" i="11"/>
  <c r="AC37" i="11"/>
  <c r="AD37" i="11"/>
  <c r="AE37" i="11"/>
  <c r="AF37" i="11"/>
  <c r="AG37" i="11"/>
  <c r="AH37" i="11"/>
  <c r="AA38" i="11"/>
  <c r="AB38" i="11"/>
  <c r="AC38" i="11"/>
  <c r="AD38" i="11"/>
  <c r="AE38" i="11"/>
  <c r="AF38" i="11"/>
  <c r="AG38" i="11"/>
  <c r="AH38" i="11"/>
  <c r="AA39" i="11"/>
  <c r="AB39" i="11"/>
  <c r="AC39" i="11"/>
  <c r="AD39" i="11"/>
  <c r="AE39" i="11"/>
  <c r="AF39" i="11"/>
  <c r="AG39" i="11"/>
  <c r="AH39" i="11"/>
  <c r="AA40" i="11"/>
  <c r="AB40" i="11"/>
  <c r="AC40" i="11"/>
  <c r="AD40" i="11"/>
  <c r="AE40" i="11"/>
  <c r="AF40" i="11"/>
  <c r="AG40" i="11"/>
  <c r="AH40" i="11"/>
  <c r="AA41" i="11"/>
  <c r="AB41" i="11"/>
  <c r="AC41" i="11"/>
  <c r="AD41" i="11"/>
  <c r="AE41" i="11"/>
  <c r="AF41" i="11"/>
  <c r="AG41" i="11"/>
  <c r="AH41" i="11"/>
  <c r="AA42" i="11"/>
  <c r="AB42" i="11"/>
  <c r="AC42" i="11"/>
  <c r="AD42" i="11"/>
  <c r="AE42" i="11"/>
  <c r="AF42" i="11"/>
  <c r="AG42" i="11"/>
  <c r="AH42" i="11"/>
  <c r="AA43" i="11"/>
  <c r="AB43" i="11"/>
  <c r="AC43" i="11"/>
  <c r="AD43" i="11"/>
  <c r="AE43" i="11"/>
  <c r="AF43" i="11"/>
  <c r="AG43" i="11"/>
  <c r="AH43" i="11"/>
  <c r="AA44" i="11"/>
  <c r="AB44" i="11"/>
  <c r="AC44" i="11"/>
  <c r="AD44" i="11"/>
  <c r="AE44" i="11"/>
  <c r="AF44" i="11"/>
  <c r="AG44" i="11"/>
  <c r="AH44" i="11"/>
  <c r="AA45" i="11"/>
  <c r="AB45" i="11"/>
  <c r="AC45" i="11"/>
  <c r="AD45" i="11"/>
  <c r="AE45" i="11"/>
  <c r="AF45" i="11"/>
  <c r="AG45" i="11"/>
  <c r="AH45" i="11"/>
  <c r="AA46" i="11"/>
  <c r="AB46" i="11"/>
  <c r="AC46" i="11"/>
  <c r="AD46" i="11"/>
  <c r="AE46" i="11"/>
  <c r="AF46" i="11"/>
  <c r="AG46" i="11"/>
  <c r="AH46" i="11"/>
  <c r="AA47" i="11"/>
  <c r="AB47" i="11"/>
  <c r="AC47" i="11"/>
  <c r="AD47" i="11"/>
  <c r="AE47" i="11"/>
  <c r="AF47" i="11"/>
  <c r="AG47" i="11"/>
  <c r="AH47" i="11"/>
  <c r="AA48" i="11"/>
  <c r="AB48" i="11"/>
  <c r="AC48" i="11"/>
  <c r="AD48" i="11"/>
  <c r="AE48" i="11"/>
  <c r="AF48" i="11"/>
  <c r="AG48" i="11"/>
  <c r="AH48" i="11"/>
  <c r="AA49" i="11"/>
  <c r="AB49" i="11"/>
  <c r="AC49" i="11"/>
  <c r="AD49" i="11"/>
  <c r="AE49" i="11"/>
  <c r="AF49" i="11"/>
  <c r="AG49" i="11"/>
  <c r="AH49" i="11"/>
  <c r="AA50" i="11"/>
  <c r="AB50" i="11"/>
  <c r="AC50" i="11"/>
  <c r="AD50" i="11"/>
  <c r="AE50" i="11"/>
  <c r="AF50" i="11"/>
  <c r="AG50" i="11"/>
  <c r="AH50" i="11"/>
  <c r="AA51" i="11"/>
  <c r="AB51" i="11"/>
  <c r="AC51" i="11"/>
  <c r="AD51" i="11"/>
  <c r="AE51" i="11"/>
  <c r="AF51" i="11"/>
  <c r="AG51" i="11"/>
  <c r="AH51" i="11"/>
  <c r="AA52" i="11"/>
  <c r="AB52" i="11"/>
  <c r="AC52" i="11"/>
  <c r="AD52" i="11"/>
  <c r="AE52" i="11"/>
  <c r="AF52" i="11"/>
  <c r="AG52" i="11"/>
  <c r="AH52" i="11"/>
  <c r="AA53" i="11"/>
  <c r="AB53" i="11"/>
  <c r="AC53" i="11"/>
  <c r="AD53" i="11"/>
  <c r="AE53" i="11"/>
  <c r="AF53" i="11"/>
  <c r="AG53" i="11"/>
  <c r="AH53" i="11"/>
  <c r="AA54" i="11"/>
  <c r="AB54" i="11"/>
  <c r="AC54" i="11"/>
  <c r="AD54" i="11"/>
  <c r="AE54" i="11"/>
  <c r="AF54" i="11"/>
  <c r="AG54" i="11"/>
  <c r="AH54" i="11"/>
  <c r="AA55" i="11"/>
  <c r="AB55" i="11"/>
  <c r="AC55" i="11"/>
  <c r="AD55" i="11"/>
  <c r="AE55" i="11"/>
  <c r="AF55" i="11"/>
  <c r="AG55" i="11"/>
  <c r="AH55" i="11"/>
  <c r="AA56" i="11"/>
  <c r="AB56" i="11"/>
  <c r="AC56" i="11"/>
  <c r="AD56" i="11"/>
  <c r="AE56" i="11"/>
  <c r="AF56" i="11"/>
  <c r="AG56" i="11"/>
  <c r="AH56" i="11"/>
  <c r="AA57" i="11"/>
  <c r="AB57" i="11"/>
  <c r="AC57" i="11"/>
  <c r="AD57" i="11"/>
  <c r="AE57" i="11"/>
  <c r="AF57" i="11"/>
  <c r="AG57" i="11"/>
  <c r="AH57" i="11"/>
  <c r="AA58" i="11"/>
  <c r="AB58" i="11"/>
  <c r="AC58" i="11"/>
  <c r="AD58" i="11"/>
  <c r="AE58" i="11"/>
  <c r="AF58" i="11"/>
  <c r="AG58" i="11"/>
  <c r="AH58" i="11"/>
  <c r="AA59" i="11"/>
  <c r="AB59" i="11"/>
  <c r="AC59" i="11"/>
  <c r="AD59" i="11"/>
  <c r="AE59" i="11"/>
  <c r="AF59" i="11"/>
  <c r="AG59" i="11"/>
  <c r="AH59" i="11"/>
  <c r="AA60" i="11"/>
  <c r="AB60" i="11"/>
  <c r="AC60" i="11"/>
  <c r="AD60" i="11"/>
  <c r="AE60" i="11"/>
  <c r="AF60" i="11"/>
  <c r="AG60" i="11"/>
  <c r="AH60" i="11"/>
  <c r="AA61" i="11"/>
  <c r="AB61" i="11"/>
  <c r="AC61" i="11"/>
  <c r="AD61" i="11"/>
  <c r="AE61" i="11"/>
  <c r="AF61" i="11"/>
  <c r="AG61" i="11"/>
  <c r="AH61" i="11"/>
  <c r="AA62" i="11"/>
  <c r="AB62" i="11"/>
  <c r="AC62" i="11"/>
  <c r="AD62" i="11"/>
  <c r="AE62" i="11"/>
  <c r="AF62" i="11"/>
  <c r="AG62" i="11"/>
  <c r="AH62" i="11"/>
  <c r="AA63" i="11"/>
  <c r="AB63" i="11"/>
  <c r="AC63" i="11"/>
  <c r="AD63" i="11"/>
  <c r="AE63" i="11"/>
  <c r="AF63" i="11"/>
  <c r="AG63" i="11"/>
  <c r="AH63" i="11"/>
  <c r="AA64" i="11"/>
  <c r="AB64" i="11"/>
  <c r="AC64" i="11"/>
  <c r="AD64" i="11"/>
  <c r="AE64" i="11"/>
  <c r="AF64" i="11"/>
  <c r="AG64" i="11"/>
  <c r="AH64" i="11"/>
  <c r="AA65" i="11"/>
  <c r="AB65" i="11"/>
  <c r="AC65" i="11"/>
  <c r="AD65" i="11"/>
  <c r="AE65" i="11"/>
  <c r="AF65" i="11"/>
  <c r="AG65" i="11"/>
  <c r="AH65" i="11"/>
  <c r="AA66" i="11"/>
  <c r="AB66" i="11"/>
  <c r="AC66" i="11"/>
  <c r="AD66" i="11"/>
  <c r="AE66" i="11"/>
  <c r="AF66" i="11"/>
  <c r="AG66" i="11"/>
  <c r="AH66" i="11"/>
  <c r="AA67" i="11"/>
  <c r="AB67" i="11"/>
  <c r="AC67" i="11"/>
  <c r="AD67" i="11"/>
  <c r="AE67" i="11"/>
  <c r="AF67" i="11"/>
  <c r="AG67" i="11"/>
  <c r="AH67" i="11"/>
  <c r="AA68" i="11"/>
  <c r="AB68" i="11"/>
  <c r="AC68" i="11"/>
  <c r="AD68" i="11"/>
  <c r="AE68" i="11"/>
  <c r="AF68" i="11"/>
  <c r="AG68" i="11"/>
  <c r="AH68" i="11"/>
  <c r="AA69" i="11"/>
  <c r="AB69" i="11"/>
  <c r="AC69" i="11"/>
  <c r="AD69" i="11"/>
  <c r="AE69" i="11"/>
  <c r="AF69" i="11"/>
  <c r="AG69" i="11"/>
  <c r="AH69" i="11"/>
  <c r="AA70" i="11"/>
  <c r="AB70" i="11"/>
  <c r="AC70" i="11"/>
  <c r="AD70" i="11"/>
  <c r="AE70" i="11"/>
  <c r="AF70" i="11"/>
  <c r="AG70" i="11"/>
  <c r="AH70" i="11"/>
  <c r="AA71" i="11"/>
  <c r="AB71" i="11"/>
  <c r="AC71" i="11"/>
  <c r="AD71" i="11"/>
  <c r="AE71" i="11"/>
  <c r="AF71" i="11"/>
  <c r="AG71" i="11"/>
  <c r="AH71" i="11"/>
  <c r="AA72" i="11"/>
  <c r="AB72" i="11"/>
  <c r="AC72" i="11"/>
  <c r="AD72" i="11"/>
  <c r="AE72" i="11"/>
  <c r="AF72" i="11"/>
  <c r="AG72" i="11"/>
  <c r="AH72" i="11"/>
  <c r="AA73" i="11"/>
  <c r="AB73" i="11"/>
  <c r="AC73" i="11"/>
  <c r="AD73" i="11"/>
  <c r="AE73" i="11"/>
  <c r="AF73" i="11"/>
  <c r="AG73" i="11"/>
  <c r="AH73" i="11"/>
  <c r="AA74" i="11"/>
  <c r="AB74" i="11"/>
  <c r="AC74" i="11"/>
  <c r="AD74" i="11"/>
  <c r="AE74" i="11"/>
  <c r="AF74" i="11"/>
  <c r="AG74" i="11"/>
  <c r="AH74" i="11"/>
  <c r="AA75" i="11"/>
  <c r="AB75" i="11"/>
  <c r="AC75" i="11"/>
  <c r="AD75" i="11"/>
  <c r="AE75" i="11"/>
  <c r="AF75" i="11"/>
  <c r="AG75" i="11"/>
  <c r="AH75" i="11"/>
  <c r="AA76" i="11"/>
  <c r="AB76" i="11"/>
  <c r="AC76" i="11"/>
  <c r="AD76" i="11"/>
  <c r="AE76" i="11"/>
  <c r="AF76" i="11"/>
  <c r="AG76" i="11"/>
  <c r="AH76" i="11"/>
  <c r="AA77" i="11"/>
  <c r="AB77" i="11"/>
  <c r="AC77" i="11"/>
  <c r="AD77" i="11"/>
  <c r="AE77" i="11"/>
  <c r="AF77" i="11"/>
  <c r="AG77" i="11"/>
  <c r="AH77" i="11"/>
  <c r="AA78" i="11"/>
  <c r="AB78" i="11"/>
  <c r="AC78" i="11"/>
  <c r="AD78" i="11"/>
  <c r="AE78" i="11"/>
  <c r="AF78" i="11"/>
  <c r="AG78" i="11"/>
  <c r="AH78" i="11"/>
  <c r="AA79" i="11"/>
  <c r="AB79" i="11"/>
  <c r="AC79" i="11"/>
  <c r="AD79" i="11"/>
  <c r="AE79" i="11"/>
  <c r="AF79" i="11"/>
  <c r="AG79" i="11"/>
  <c r="AH79" i="11"/>
  <c r="AA80" i="11"/>
  <c r="AB80" i="11"/>
  <c r="AC80" i="11"/>
  <c r="AD80" i="11"/>
  <c r="AE80" i="11"/>
  <c r="AF80" i="11"/>
  <c r="AG80" i="11"/>
  <c r="AH80" i="11"/>
  <c r="AA81" i="11"/>
  <c r="AB81" i="11"/>
  <c r="AC81" i="11"/>
  <c r="AD81" i="11"/>
  <c r="AE81" i="11"/>
  <c r="AF81" i="11"/>
  <c r="AG81" i="11"/>
  <c r="AH81" i="11"/>
  <c r="AA82" i="11"/>
  <c r="AB82" i="11"/>
  <c r="AC82" i="11"/>
  <c r="AD82" i="11"/>
  <c r="AE82" i="11"/>
  <c r="AF82" i="11"/>
  <c r="AG82" i="11"/>
  <c r="AH82" i="11"/>
  <c r="AA83" i="11"/>
  <c r="AB83" i="11"/>
  <c r="AC83" i="11"/>
  <c r="AD83" i="11"/>
  <c r="AE83" i="11"/>
  <c r="AF83" i="11"/>
  <c r="AG83" i="11"/>
  <c r="AH83" i="11"/>
  <c r="AA84" i="11"/>
  <c r="AB84" i="11"/>
  <c r="AC84" i="11"/>
  <c r="AD84" i="11"/>
  <c r="AE84" i="11"/>
  <c r="AF84" i="11"/>
  <c r="AG84" i="11"/>
  <c r="AH84" i="11"/>
  <c r="AA85" i="11"/>
  <c r="AB85" i="11"/>
  <c r="AC85" i="11"/>
  <c r="AD85" i="11"/>
  <c r="AE85" i="11"/>
  <c r="AF85" i="11"/>
  <c r="AG85" i="11"/>
  <c r="AH85" i="11"/>
  <c r="AA86" i="11"/>
  <c r="AB86" i="11"/>
  <c r="AC86" i="11"/>
  <c r="AD86" i="11"/>
  <c r="AE86" i="11"/>
  <c r="AF86" i="11"/>
  <c r="AG86" i="11"/>
  <c r="AH86" i="11"/>
  <c r="AA87" i="11"/>
  <c r="AB87" i="11"/>
  <c r="AC87" i="11"/>
  <c r="AD87" i="11"/>
  <c r="AE87" i="11"/>
  <c r="AF87" i="11"/>
  <c r="AG87" i="11"/>
  <c r="AH87" i="11"/>
  <c r="AA88" i="11"/>
  <c r="AB88" i="11"/>
  <c r="AC88" i="11"/>
  <c r="AD88" i="11"/>
  <c r="AE88" i="11"/>
  <c r="AF88" i="11"/>
  <c r="AG88" i="11"/>
  <c r="AH88" i="11"/>
  <c r="AA89" i="11"/>
  <c r="AB89" i="11"/>
  <c r="AC89" i="11"/>
  <c r="AD89" i="11"/>
  <c r="AE89" i="11"/>
  <c r="AF89" i="11"/>
  <c r="AG89" i="11"/>
  <c r="AH89" i="11"/>
  <c r="AA90" i="11"/>
  <c r="AB90" i="11"/>
  <c r="AC90" i="11"/>
  <c r="AD90" i="11"/>
  <c r="AE90" i="11"/>
  <c r="AF90" i="11"/>
  <c r="AG90" i="11"/>
  <c r="AH90" i="11"/>
  <c r="AA91" i="11"/>
  <c r="AB91" i="11"/>
  <c r="AC91" i="11"/>
  <c r="AD91" i="11"/>
  <c r="AE91" i="11"/>
  <c r="AF91" i="11"/>
  <c r="AG91" i="11"/>
  <c r="AH91" i="11"/>
  <c r="AA92" i="11"/>
  <c r="AB92" i="11"/>
  <c r="AC92" i="11"/>
  <c r="AD92" i="11"/>
  <c r="AE92" i="11"/>
  <c r="AF92" i="11"/>
  <c r="AG92" i="11"/>
  <c r="AH92" i="11"/>
  <c r="AA93" i="11"/>
  <c r="AB93" i="11"/>
  <c r="AC93" i="11"/>
  <c r="AD93" i="11"/>
  <c r="AE93" i="11"/>
  <c r="AF93" i="11"/>
  <c r="AG93" i="11"/>
  <c r="AH93" i="11"/>
  <c r="AA94" i="11"/>
  <c r="AB94" i="11"/>
  <c r="AC94" i="11"/>
  <c r="AD94" i="11"/>
  <c r="AE94" i="11"/>
  <c r="AF94" i="11"/>
  <c r="AG94" i="11"/>
  <c r="AH94" i="11"/>
  <c r="AA95" i="11"/>
  <c r="AB95" i="11"/>
  <c r="AC95" i="11"/>
  <c r="AD95" i="11"/>
  <c r="AE95" i="11"/>
  <c r="AF95" i="11"/>
  <c r="AG95" i="11"/>
  <c r="AH95" i="11"/>
  <c r="AA96" i="11"/>
  <c r="AB96" i="11"/>
  <c r="AC96" i="11"/>
  <c r="AD96" i="11"/>
  <c r="AE96" i="11"/>
  <c r="AF96" i="11"/>
  <c r="AG96" i="11"/>
  <c r="AH96" i="11"/>
  <c r="AA97" i="11"/>
  <c r="AB97" i="11"/>
  <c r="AC97" i="11"/>
  <c r="AD97" i="11"/>
  <c r="AE97" i="11"/>
  <c r="AF97" i="11"/>
  <c r="AG97" i="11"/>
  <c r="AH97" i="11"/>
  <c r="AA98" i="11"/>
  <c r="AB98" i="11"/>
  <c r="AC98" i="11"/>
  <c r="AD98" i="11"/>
  <c r="AE98" i="11"/>
  <c r="AF98" i="11"/>
  <c r="AG98" i="11"/>
  <c r="AH98" i="11"/>
  <c r="AA99" i="11"/>
  <c r="AB99" i="11"/>
  <c r="AC99" i="11"/>
  <c r="AD99" i="11"/>
  <c r="AE99" i="11"/>
  <c r="AF99" i="11"/>
  <c r="AG99" i="11"/>
  <c r="AH99" i="11"/>
  <c r="AH7" i="11"/>
  <c r="AG7" i="11"/>
  <c r="AF7" i="11"/>
  <c r="AE7" i="11"/>
  <c r="AD7" i="11"/>
  <c r="AC7" i="11"/>
  <c r="AB7" i="11"/>
  <c r="AA7" i="11"/>
  <c r="Q17" i="11"/>
  <c r="R17" i="11"/>
  <c r="S17" i="11"/>
  <c r="T17" i="11"/>
  <c r="U17" i="11"/>
  <c r="V17" i="11"/>
  <c r="W17" i="11"/>
  <c r="X17" i="11"/>
  <c r="Q18" i="11"/>
  <c r="R18" i="11"/>
  <c r="S18" i="11"/>
  <c r="T18" i="11"/>
  <c r="U18" i="11"/>
  <c r="V18" i="11"/>
  <c r="W18" i="11"/>
  <c r="X18" i="11"/>
  <c r="Q19" i="11"/>
  <c r="R19" i="11"/>
  <c r="S19" i="11"/>
  <c r="T19" i="11"/>
  <c r="U19" i="11"/>
  <c r="V19" i="11"/>
  <c r="W19" i="11"/>
  <c r="X19" i="11"/>
  <c r="Q20" i="11"/>
  <c r="R20" i="11"/>
  <c r="S20" i="11"/>
  <c r="T20" i="11"/>
  <c r="U20" i="11"/>
  <c r="V20" i="11"/>
  <c r="W20" i="11"/>
  <c r="X20" i="11"/>
  <c r="Q21" i="11"/>
  <c r="R21" i="11"/>
  <c r="S21" i="11"/>
  <c r="T21" i="11"/>
  <c r="U21" i="11"/>
  <c r="V21" i="11"/>
  <c r="W21" i="11"/>
  <c r="X21" i="11"/>
  <c r="Q22" i="11"/>
  <c r="R22" i="11"/>
  <c r="S22" i="11"/>
  <c r="T22" i="11"/>
  <c r="U22" i="11"/>
  <c r="V22" i="11"/>
  <c r="W22" i="11"/>
  <c r="X22" i="11"/>
  <c r="Q23" i="11"/>
  <c r="R23" i="11"/>
  <c r="S23" i="11"/>
  <c r="T23" i="11"/>
  <c r="U23" i="11"/>
  <c r="V23" i="11"/>
  <c r="W23" i="11"/>
  <c r="X23" i="11"/>
  <c r="Q24" i="11"/>
  <c r="R24" i="11"/>
  <c r="S24" i="11"/>
  <c r="T24" i="11"/>
  <c r="U24" i="11"/>
  <c r="V24" i="11"/>
  <c r="W24" i="11"/>
  <c r="X24" i="11"/>
  <c r="Q25" i="11"/>
  <c r="R25" i="11"/>
  <c r="S25" i="11"/>
  <c r="T25" i="11"/>
  <c r="U25" i="11"/>
  <c r="V25" i="11"/>
  <c r="W25" i="11"/>
  <c r="X25" i="11"/>
  <c r="Q26" i="11"/>
  <c r="R26" i="11"/>
  <c r="S26" i="11"/>
  <c r="T26" i="11"/>
  <c r="U26" i="11"/>
  <c r="V26" i="11"/>
  <c r="W26" i="11"/>
  <c r="X26" i="11"/>
  <c r="Q27" i="11"/>
  <c r="R27" i="11"/>
  <c r="S27" i="11"/>
  <c r="T27" i="11"/>
  <c r="U27" i="11"/>
  <c r="V27" i="11"/>
  <c r="W27" i="11"/>
  <c r="X27" i="11"/>
  <c r="Q28" i="11"/>
  <c r="R28" i="11"/>
  <c r="S28" i="11"/>
  <c r="T28" i="11"/>
  <c r="U28" i="11"/>
  <c r="V28" i="11"/>
  <c r="W28" i="11"/>
  <c r="X28" i="11"/>
  <c r="Q29" i="11"/>
  <c r="R29" i="11"/>
  <c r="S29" i="11"/>
  <c r="T29" i="11"/>
  <c r="U29" i="11"/>
  <c r="V29" i="11"/>
  <c r="W29" i="11"/>
  <c r="X29" i="11"/>
  <c r="Q30" i="11"/>
  <c r="R30" i="11"/>
  <c r="S30" i="11"/>
  <c r="T30" i="11"/>
  <c r="U30" i="11"/>
  <c r="V30" i="11"/>
  <c r="W30" i="11"/>
  <c r="X30" i="11"/>
  <c r="Q31" i="11"/>
  <c r="R31" i="11"/>
  <c r="S31" i="11"/>
  <c r="T31" i="11"/>
  <c r="U31" i="11"/>
  <c r="V31" i="11"/>
  <c r="W31" i="11"/>
  <c r="X31" i="11"/>
  <c r="Q32" i="11"/>
  <c r="R32" i="11"/>
  <c r="S32" i="11"/>
  <c r="T32" i="11"/>
  <c r="U32" i="11"/>
  <c r="V32" i="11"/>
  <c r="W32" i="11"/>
  <c r="X32" i="11"/>
  <c r="Q33" i="11"/>
  <c r="R33" i="11"/>
  <c r="S33" i="11"/>
  <c r="T33" i="11"/>
  <c r="U33" i="11"/>
  <c r="V33" i="11"/>
  <c r="W33" i="11"/>
  <c r="X33" i="11"/>
  <c r="Q34" i="11"/>
  <c r="R34" i="11"/>
  <c r="S34" i="11"/>
  <c r="T34" i="11"/>
  <c r="U34" i="11"/>
  <c r="V34" i="11"/>
  <c r="W34" i="11"/>
  <c r="X34" i="11"/>
  <c r="Q35" i="11"/>
  <c r="R35" i="11"/>
  <c r="S35" i="11"/>
  <c r="T35" i="11"/>
  <c r="U35" i="11"/>
  <c r="V35" i="11"/>
  <c r="W35" i="11"/>
  <c r="X35" i="11"/>
  <c r="Q36" i="11"/>
  <c r="R36" i="11"/>
  <c r="S36" i="11"/>
  <c r="T36" i="11"/>
  <c r="U36" i="11"/>
  <c r="V36" i="11"/>
  <c r="W36" i="11"/>
  <c r="X36" i="11"/>
  <c r="Q37" i="11"/>
  <c r="R37" i="11"/>
  <c r="S37" i="11"/>
  <c r="T37" i="11"/>
  <c r="U37" i="11"/>
  <c r="V37" i="11"/>
  <c r="W37" i="11"/>
  <c r="X37" i="11"/>
  <c r="Q38" i="11"/>
  <c r="R38" i="11"/>
  <c r="S38" i="11"/>
  <c r="T38" i="11"/>
  <c r="U38" i="11"/>
  <c r="V38" i="11"/>
  <c r="W38" i="11"/>
  <c r="X38" i="11"/>
  <c r="Q39" i="11"/>
  <c r="R39" i="11"/>
  <c r="S39" i="11"/>
  <c r="T39" i="11"/>
  <c r="U39" i="11"/>
  <c r="V39" i="11"/>
  <c r="W39" i="11"/>
  <c r="X39" i="11"/>
  <c r="Q40" i="11"/>
  <c r="R40" i="11"/>
  <c r="S40" i="11"/>
  <c r="T40" i="11"/>
  <c r="U40" i="11"/>
  <c r="V40" i="11"/>
  <c r="W40" i="11"/>
  <c r="X40" i="11"/>
  <c r="Q41" i="11"/>
  <c r="R41" i="11"/>
  <c r="S41" i="11"/>
  <c r="T41" i="11"/>
  <c r="U41" i="11"/>
  <c r="V41" i="11"/>
  <c r="W41" i="11"/>
  <c r="X41" i="11"/>
  <c r="Q42" i="11"/>
  <c r="R42" i="11"/>
  <c r="S42" i="11"/>
  <c r="T42" i="11"/>
  <c r="U42" i="11"/>
  <c r="V42" i="11"/>
  <c r="W42" i="11"/>
  <c r="X42" i="11"/>
  <c r="Q43" i="11"/>
  <c r="R43" i="11"/>
  <c r="S43" i="11"/>
  <c r="T43" i="11"/>
  <c r="U43" i="11"/>
  <c r="V43" i="11"/>
  <c r="W43" i="11"/>
  <c r="X43" i="11"/>
  <c r="Q44" i="11"/>
  <c r="R44" i="11"/>
  <c r="S44" i="11"/>
  <c r="T44" i="11"/>
  <c r="U44" i="11"/>
  <c r="V44" i="11"/>
  <c r="W44" i="11"/>
  <c r="X44" i="11"/>
  <c r="Q45" i="11"/>
  <c r="R45" i="11"/>
  <c r="S45" i="11"/>
  <c r="T45" i="11"/>
  <c r="U45" i="11"/>
  <c r="V45" i="11"/>
  <c r="W45" i="11"/>
  <c r="X45" i="11"/>
  <c r="Q46" i="11"/>
  <c r="R46" i="11"/>
  <c r="S46" i="11"/>
  <c r="T46" i="11"/>
  <c r="U46" i="11"/>
  <c r="V46" i="11"/>
  <c r="W46" i="11"/>
  <c r="X46" i="11"/>
  <c r="Q47" i="11"/>
  <c r="R47" i="11"/>
  <c r="S47" i="11"/>
  <c r="T47" i="11"/>
  <c r="U47" i="11"/>
  <c r="V47" i="11"/>
  <c r="W47" i="11"/>
  <c r="X47" i="11"/>
  <c r="Q48" i="11"/>
  <c r="R48" i="11"/>
  <c r="S48" i="11"/>
  <c r="T48" i="11"/>
  <c r="U48" i="11"/>
  <c r="V48" i="11"/>
  <c r="W48" i="11"/>
  <c r="X48" i="11"/>
  <c r="Q49" i="11"/>
  <c r="R49" i="11"/>
  <c r="S49" i="11"/>
  <c r="T49" i="11"/>
  <c r="U49" i="11"/>
  <c r="V49" i="11"/>
  <c r="W49" i="11"/>
  <c r="X49" i="11"/>
  <c r="Q50" i="11"/>
  <c r="R50" i="11"/>
  <c r="S50" i="11"/>
  <c r="T50" i="11"/>
  <c r="U50" i="11"/>
  <c r="V50" i="11"/>
  <c r="W50" i="11"/>
  <c r="X50" i="11"/>
  <c r="Q51" i="11"/>
  <c r="R51" i="11"/>
  <c r="S51" i="11"/>
  <c r="T51" i="11"/>
  <c r="U51" i="11"/>
  <c r="V51" i="11"/>
  <c r="W51" i="11"/>
  <c r="X51" i="11"/>
  <c r="Q52" i="11"/>
  <c r="R52" i="11"/>
  <c r="S52" i="11"/>
  <c r="T52" i="11"/>
  <c r="U52" i="11"/>
  <c r="V52" i="11"/>
  <c r="W52" i="11"/>
  <c r="X52" i="11"/>
  <c r="Q53" i="11"/>
  <c r="R53" i="11"/>
  <c r="S53" i="11"/>
  <c r="T53" i="11"/>
  <c r="U53" i="11"/>
  <c r="V53" i="11"/>
  <c r="W53" i="11"/>
  <c r="X53" i="11"/>
  <c r="Q54" i="11"/>
  <c r="R54" i="11"/>
  <c r="S54" i="11"/>
  <c r="T54" i="11"/>
  <c r="U54" i="11"/>
  <c r="V54" i="11"/>
  <c r="W54" i="11"/>
  <c r="X54" i="11"/>
  <c r="Q55" i="11"/>
  <c r="R55" i="11"/>
  <c r="S55" i="11"/>
  <c r="T55" i="11"/>
  <c r="U55" i="11"/>
  <c r="V55" i="11"/>
  <c r="W55" i="11"/>
  <c r="X55" i="11"/>
  <c r="Q56" i="11"/>
  <c r="R56" i="11"/>
  <c r="S56" i="11"/>
  <c r="T56" i="11"/>
  <c r="U56" i="11"/>
  <c r="V56" i="11"/>
  <c r="W56" i="11"/>
  <c r="X56" i="11"/>
  <c r="Q57" i="11"/>
  <c r="R57" i="11"/>
  <c r="S57" i="11"/>
  <c r="T57" i="11"/>
  <c r="U57" i="11"/>
  <c r="V57" i="11"/>
  <c r="W57" i="11"/>
  <c r="X57" i="11"/>
  <c r="Q58" i="11"/>
  <c r="R58" i="11"/>
  <c r="S58" i="11"/>
  <c r="T58" i="11"/>
  <c r="U58" i="11"/>
  <c r="V58" i="11"/>
  <c r="W58" i="11"/>
  <c r="X58" i="11"/>
  <c r="Q59" i="11"/>
  <c r="R59" i="11"/>
  <c r="S59" i="11"/>
  <c r="T59" i="11"/>
  <c r="U59" i="11"/>
  <c r="V59" i="11"/>
  <c r="W59" i="11"/>
  <c r="X59" i="11"/>
  <c r="Q60" i="11"/>
  <c r="R60" i="11"/>
  <c r="S60" i="11"/>
  <c r="T60" i="11"/>
  <c r="U60" i="11"/>
  <c r="V60" i="11"/>
  <c r="W60" i="11"/>
  <c r="X60" i="11"/>
  <c r="Q61" i="11"/>
  <c r="R61" i="11"/>
  <c r="S61" i="11"/>
  <c r="T61" i="11"/>
  <c r="U61" i="11"/>
  <c r="V61" i="11"/>
  <c r="W61" i="11"/>
  <c r="X61" i="11"/>
  <c r="Q62" i="11"/>
  <c r="R62" i="11"/>
  <c r="S62" i="11"/>
  <c r="T62" i="11"/>
  <c r="U62" i="11"/>
  <c r="V62" i="11"/>
  <c r="W62" i="11"/>
  <c r="X62" i="11"/>
  <c r="Q63" i="11"/>
  <c r="R63" i="11"/>
  <c r="S63" i="11"/>
  <c r="T63" i="11"/>
  <c r="U63" i="11"/>
  <c r="V63" i="11"/>
  <c r="W63" i="11"/>
  <c r="X63" i="11"/>
  <c r="Q64" i="11"/>
  <c r="R64" i="11"/>
  <c r="S64" i="11"/>
  <c r="T64" i="11"/>
  <c r="U64" i="11"/>
  <c r="V64" i="11"/>
  <c r="W64" i="11"/>
  <c r="X64" i="11"/>
  <c r="Q65" i="11"/>
  <c r="R65" i="11"/>
  <c r="S65" i="11"/>
  <c r="T65" i="11"/>
  <c r="U65" i="11"/>
  <c r="V65" i="11"/>
  <c r="W65" i="11"/>
  <c r="X65" i="11"/>
  <c r="Q66" i="11"/>
  <c r="R66" i="11"/>
  <c r="S66" i="11"/>
  <c r="T66" i="11"/>
  <c r="U66" i="11"/>
  <c r="V66" i="11"/>
  <c r="W66" i="11"/>
  <c r="X66" i="11"/>
  <c r="Q67" i="11"/>
  <c r="R67" i="11"/>
  <c r="S67" i="11"/>
  <c r="T67" i="11"/>
  <c r="U67" i="11"/>
  <c r="V67" i="11"/>
  <c r="W67" i="11"/>
  <c r="X67" i="11"/>
  <c r="Q68" i="11"/>
  <c r="R68" i="11"/>
  <c r="S68" i="11"/>
  <c r="T68" i="11"/>
  <c r="U68" i="11"/>
  <c r="V68" i="11"/>
  <c r="W68" i="11"/>
  <c r="X68" i="11"/>
  <c r="Q69" i="11"/>
  <c r="R69" i="11"/>
  <c r="S69" i="11"/>
  <c r="T69" i="11"/>
  <c r="U69" i="11"/>
  <c r="V69" i="11"/>
  <c r="W69" i="11"/>
  <c r="X69" i="11"/>
  <c r="Q70" i="11"/>
  <c r="R70" i="11"/>
  <c r="S70" i="11"/>
  <c r="T70" i="11"/>
  <c r="U70" i="11"/>
  <c r="V70" i="11"/>
  <c r="W70" i="11"/>
  <c r="X70" i="11"/>
  <c r="Q71" i="11"/>
  <c r="R71" i="11"/>
  <c r="S71" i="11"/>
  <c r="T71" i="11"/>
  <c r="U71" i="11"/>
  <c r="V71" i="11"/>
  <c r="W71" i="11"/>
  <c r="X71" i="11"/>
  <c r="Q72" i="11"/>
  <c r="R72" i="11"/>
  <c r="S72" i="11"/>
  <c r="T72" i="11"/>
  <c r="U72" i="11"/>
  <c r="V72" i="11"/>
  <c r="W72" i="11"/>
  <c r="X72" i="11"/>
  <c r="Q73" i="11"/>
  <c r="R73" i="11"/>
  <c r="S73" i="11"/>
  <c r="T73" i="11"/>
  <c r="U73" i="11"/>
  <c r="V73" i="11"/>
  <c r="W73" i="11"/>
  <c r="X73" i="11"/>
  <c r="Q74" i="11"/>
  <c r="R74" i="11"/>
  <c r="S74" i="11"/>
  <c r="T74" i="11"/>
  <c r="U74" i="11"/>
  <c r="V74" i="11"/>
  <c r="W74" i="11"/>
  <c r="X74" i="11"/>
  <c r="Q75" i="11"/>
  <c r="R75" i="11"/>
  <c r="S75" i="11"/>
  <c r="T75" i="11"/>
  <c r="U75" i="11"/>
  <c r="V75" i="11"/>
  <c r="W75" i="11"/>
  <c r="X75" i="11"/>
  <c r="Q76" i="11"/>
  <c r="R76" i="11"/>
  <c r="S76" i="11"/>
  <c r="T76" i="11"/>
  <c r="U76" i="11"/>
  <c r="V76" i="11"/>
  <c r="W76" i="11"/>
  <c r="X76" i="11"/>
  <c r="Q77" i="11"/>
  <c r="R77" i="11"/>
  <c r="S77" i="11"/>
  <c r="T77" i="11"/>
  <c r="U77" i="11"/>
  <c r="V77" i="11"/>
  <c r="W77" i="11"/>
  <c r="X77" i="11"/>
  <c r="Q78" i="11"/>
  <c r="R78" i="11"/>
  <c r="S78" i="11"/>
  <c r="T78" i="11"/>
  <c r="U78" i="11"/>
  <c r="V78" i="11"/>
  <c r="W78" i="11"/>
  <c r="X78" i="11"/>
  <c r="Q79" i="11"/>
  <c r="R79" i="11"/>
  <c r="S79" i="11"/>
  <c r="T79" i="11"/>
  <c r="U79" i="11"/>
  <c r="V79" i="11"/>
  <c r="W79" i="11"/>
  <c r="X79" i="11"/>
  <c r="Q80" i="11"/>
  <c r="R80" i="11"/>
  <c r="S80" i="11"/>
  <c r="T80" i="11"/>
  <c r="U80" i="11"/>
  <c r="V80" i="11"/>
  <c r="W80" i="11"/>
  <c r="X80" i="11"/>
  <c r="Q81" i="11"/>
  <c r="R81" i="11"/>
  <c r="S81" i="11"/>
  <c r="T81" i="11"/>
  <c r="U81" i="11"/>
  <c r="V81" i="11"/>
  <c r="W81" i="11"/>
  <c r="X81" i="11"/>
  <c r="Q82" i="11"/>
  <c r="R82" i="11"/>
  <c r="S82" i="11"/>
  <c r="T82" i="11"/>
  <c r="U82" i="11"/>
  <c r="V82" i="11"/>
  <c r="W82" i="11"/>
  <c r="X82" i="11"/>
  <c r="Q83" i="11"/>
  <c r="R83" i="11"/>
  <c r="S83" i="11"/>
  <c r="T83" i="11"/>
  <c r="U83" i="11"/>
  <c r="V83" i="11"/>
  <c r="W83" i="11"/>
  <c r="X83" i="11"/>
  <c r="Q84" i="11"/>
  <c r="R84" i="11"/>
  <c r="S84" i="11"/>
  <c r="T84" i="11"/>
  <c r="U84" i="11"/>
  <c r="V84" i="11"/>
  <c r="W84" i="11"/>
  <c r="X84" i="11"/>
  <c r="Q85" i="11"/>
  <c r="R85" i="11"/>
  <c r="S85" i="11"/>
  <c r="T85" i="11"/>
  <c r="U85" i="11"/>
  <c r="V85" i="11"/>
  <c r="W85" i="11"/>
  <c r="X85" i="11"/>
  <c r="Q86" i="11"/>
  <c r="R86" i="11"/>
  <c r="S86" i="11"/>
  <c r="T86" i="11"/>
  <c r="U86" i="11"/>
  <c r="V86" i="11"/>
  <c r="W86" i="11"/>
  <c r="X86" i="11"/>
  <c r="Q87" i="11"/>
  <c r="R87" i="11"/>
  <c r="S87" i="11"/>
  <c r="T87" i="11"/>
  <c r="U87" i="11"/>
  <c r="V87" i="11"/>
  <c r="W87" i="11"/>
  <c r="X87" i="11"/>
  <c r="Q88" i="11"/>
  <c r="R88" i="11"/>
  <c r="S88" i="11"/>
  <c r="T88" i="11"/>
  <c r="U88" i="11"/>
  <c r="V88" i="11"/>
  <c r="W88" i="11"/>
  <c r="X88" i="11"/>
  <c r="Q89" i="11"/>
  <c r="R89" i="11"/>
  <c r="S89" i="11"/>
  <c r="T89" i="11"/>
  <c r="U89" i="11"/>
  <c r="V89" i="11"/>
  <c r="W89" i="11"/>
  <c r="X89" i="11"/>
  <c r="Q90" i="11"/>
  <c r="R90" i="11"/>
  <c r="S90" i="11"/>
  <c r="T90" i="11"/>
  <c r="U90" i="11"/>
  <c r="V90" i="11"/>
  <c r="W90" i="11"/>
  <c r="X90" i="11"/>
  <c r="Q91" i="11"/>
  <c r="R91" i="11"/>
  <c r="S91" i="11"/>
  <c r="T91" i="11"/>
  <c r="U91" i="11"/>
  <c r="V91" i="11"/>
  <c r="W91" i="11"/>
  <c r="X91" i="11"/>
  <c r="Q92" i="11"/>
  <c r="R92" i="11"/>
  <c r="S92" i="11"/>
  <c r="T92" i="11"/>
  <c r="U92" i="11"/>
  <c r="V92" i="11"/>
  <c r="W92" i="11"/>
  <c r="X92" i="11"/>
  <c r="Q93" i="11"/>
  <c r="R93" i="11"/>
  <c r="S93" i="11"/>
  <c r="T93" i="11"/>
  <c r="U93" i="11"/>
  <c r="V93" i="11"/>
  <c r="W93" i="11"/>
  <c r="X93" i="11"/>
  <c r="Q94" i="11"/>
  <c r="R94" i="11"/>
  <c r="S94" i="11"/>
  <c r="T94" i="11"/>
  <c r="U94" i="11"/>
  <c r="V94" i="11"/>
  <c r="W94" i="11"/>
  <c r="X94" i="11"/>
  <c r="Q95" i="11"/>
  <c r="R95" i="11"/>
  <c r="S95" i="11"/>
  <c r="T95" i="11"/>
  <c r="U95" i="11"/>
  <c r="V95" i="11"/>
  <c r="W95" i="11"/>
  <c r="X95" i="11"/>
  <c r="Q96" i="11"/>
  <c r="R96" i="11"/>
  <c r="S96" i="11"/>
  <c r="T96" i="11"/>
  <c r="U96" i="11"/>
  <c r="V96" i="11"/>
  <c r="W96" i="11"/>
  <c r="X96" i="11"/>
  <c r="Q97" i="11"/>
  <c r="R97" i="11"/>
  <c r="S97" i="11"/>
  <c r="T97" i="11"/>
  <c r="U97" i="11"/>
  <c r="V97" i="11"/>
  <c r="W97" i="11"/>
  <c r="X97" i="11"/>
  <c r="Q98" i="11"/>
  <c r="R98" i="11"/>
  <c r="S98" i="11"/>
  <c r="T98" i="11"/>
  <c r="U98" i="11"/>
  <c r="V98" i="11"/>
  <c r="W98" i="11"/>
  <c r="X98" i="11"/>
  <c r="Q99" i="11"/>
  <c r="R99" i="11"/>
  <c r="S99" i="11"/>
  <c r="T99" i="11"/>
  <c r="U99" i="11"/>
  <c r="V99" i="11"/>
  <c r="W99" i="11"/>
  <c r="X99" i="11"/>
  <c r="Q9" i="11"/>
  <c r="R9" i="11"/>
  <c r="S9" i="11"/>
  <c r="T9" i="11"/>
  <c r="U9" i="11"/>
  <c r="V9" i="11"/>
  <c r="W9" i="11"/>
  <c r="X9" i="11"/>
  <c r="Q10" i="11"/>
  <c r="R10" i="11"/>
  <c r="S10" i="11"/>
  <c r="T10" i="11"/>
  <c r="U10" i="11"/>
  <c r="V10" i="11"/>
  <c r="W10" i="11"/>
  <c r="X10" i="11"/>
  <c r="Q11" i="11"/>
  <c r="R11" i="11"/>
  <c r="S11" i="11"/>
  <c r="T11" i="11"/>
  <c r="U11" i="11"/>
  <c r="V11" i="11"/>
  <c r="W11" i="11"/>
  <c r="X11" i="11"/>
  <c r="Q12" i="11"/>
  <c r="R12" i="11"/>
  <c r="S12" i="11"/>
  <c r="T12" i="11"/>
  <c r="U12" i="11"/>
  <c r="V12" i="11"/>
  <c r="W12" i="11"/>
  <c r="X12" i="11"/>
  <c r="Q13" i="11"/>
  <c r="R13" i="11"/>
  <c r="S13" i="11"/>
  <c r="T13" i="11"/>
  <c r="U13" i="11"/>
  <c r="V13" i="11"/>
  <c r="W13" i="11"/>
  <c r="X13" i="11"/>
  <c r="Q14" i="11"/>
  <c r="R14" i="11"/>
  <c r="S14" i="11"/>
  <c r="T14" i="11"/>
  <c r="U14" i="11"/>
  <c r="V14" i="11"/>
  <c r="W14" i="11"/>
  <c r="X14" i="11"/>
  <c r="Q15" i="11"/>
  <c r="R15" i="11"/>
  <c r="S15" i="11"/>
  <c r="T15" i="11"/>
  <c r="U15" i="11"/>
  <c r="V15" i="11"/>
  <c r="W15" i="11"/>
  <c r="X15" i="11"/>
  <c r="Q16" i="11"/>
  <c r="R16" i="11"/>
  <c r="S16" i="11"/>
  <c r="T16" i="11"/>
  <c r="U16" i="11"/>
  <c r="V16" i="11"/>
  <c r="W16" i="11"/>
  <c r="X16" i="11"/>
  <c r="R8" i="11"/>
  <c r="S8" i="11"/>
  <c r="T8" i="11"/>
  <c r="U8" i="11"/>
  <c r="V8" i="11"/>
  <c r="W8" i="11"/>
  <c r="X8" i="11"/>
  <c r="Q8" i="11"/>
  <c r="X7" i="11"/>
  <c r="W7" i="11"/>
  <c r="V7" i="11"/>
  <c r="U7" i="11"/>
  <c r="T7" i="11"/>
  <c r="S7" i="11"/>
  <c r="R7" i="11"/>
  <c r="Q7" i="11"/>
  <c r="N106" i="11"/>
  <c r="M106" i="11"/>
  <c r="L106" i="11"/>
  <c r="K106" i="11"/>
  <c r="J106" i="11"/>
  <c r="I106" i="11"/>
  <c r="H106" i="11"/>
  <c r="G106" i="11"/>
  <c r="N105" i="11"/>
  <c r="M105" i="11"/>
  <c r="L105" i="11"/>
  <c r="K105" i="11"/>
  <c r="J105" i="11"/>
  <c r="I105" i="11"/>
  <c r="H105" i="11"/>
  <c r="G105" i="11"/>
  <c r="N104" i="11"/>
  <c r="M104" i="11"/>
  <c r="L104" i="11"/>
  <c r="K104" i="11"/>
  <c r="J104" i="11"/>
  <c r="I104" i="11"/>
  <c r="H104" i="11"/>
  <c r="G104" i="11"/>
  <c r="N103" i="11"/>
  <c r="M103" i="11"/>
  <c r="L103" i="11"/>
  <c r="K103" i="11"/>
  <c r="J103" i="11"/>
  <c r="I103" i="11"/>
  <c r="H103" i="11"/>
  <c r="G103" i="11"/>
  <c r="N102" i="11"/>
  <c r="M102" i="11"/>
  <c r="L102" i="11"/>
  <c r="K102" i="11"/>
  <c r="J102" i="11"/>
  <c r="I102" i="11"/>
  <c r="H102" i="11"/>
  <c r="G102" i="11"/>
  <c r="N101" i="11"/>
  <c r="M101" i="11"/>
  <c r="L101" i="11"/>
  <c r="K101" i="11"/>
  <c r="J101" i="11"/>
  <c r="I101" i="11"/>
  <c r="H101" i="11"/>
  <c r="G101" i="11"/>
  <c r="N100" i="11"/>
  <c r="M100" i="11"/>
  <c r="L100" i="11"/>
  <c r="K100" i="11"/>
  <c r="J100" i="11"/>
  <c r="I100" i="11"/>
  <c r="H100" i="11"/>
  <c r="G100" i="11"/>
  <c r="N99" i="11"/>
  <c r="M99" i="11"/>
  <c r="L99" i="11"/>
  <c r="K99" i="11"/>
  <c r="J99" i="11"/>
  <c r="I99" i="11"/>
  <c r="H99" i="11"/>
  <c r="G99" i="11"/>
  <c r="N98" i="11"/>
  <c r="M98" i="11"/>
  <c r="L98" i="11"/>
  <c r="K98" i="11"/>
  <c r="J98" i="11"/>
  <c r="I98" i="11"/>
  <c r="H98" i="11"/>
  <c r="G98" i="11"/>
  <c r="N97" i="11"/>
  <c r="M97" i="11"/>
  <c r="L97" i="11"/>
  <c r="K97" i="11"/>
  <c r="J97" i="11"/>
  <c r="I97" i="11"/>
  <c r="H97" i="11"/>
  <c r="G97" i="11"/>
  <c r="N96" i="11"/>
  <c r="M96" i="11"/>
  <c r="L96" i="11"/>
  <c r="K96" i="11"/>
  <c r="J96" i="11"/>
  <c r="I96" i="11"/>
  <c r="H96" i="11"/>
  <c r="G96" i="11"/>
  <c r="N95" i="11"/>
  <c r="M95" i="11"/>
  <c r="L95" i="11"/>
  <c r="K95" i="11"/>
  <c r="J95" i="11"/>
  <c r="I95" i="11"/>
  <c r="H95" i="11"/>
  <c r="G95" i="11"/>
  <c r="N94" i="11"/>
  <c r="M94" i="11"/>
  <c r="L94" i="11"/>
  <c r="K94" i="11"/>
  <c r="J94" i="11"/>
  <c r="I94" i="11"/>
  <c r="H94" i="11"/>
  <c r="G94" i="11"/>
  <c r="N93" i="11"/>
  <c r="M93" i="11"/>
  <c r="L93" i="11"/>
  <c r="K93" i="11"/>
  <c r="J93" i="11"/>
  <c r="I93" i="11"/>
  <c r="H93" i="11"/>
  <c r="G93" i="11"/>
  <c r="N92" i="11"/>
  <c r="M92" i="11"/>
  <c r="L92" i="11"/>
  <c r="K92" i="11"/>
  <c r="J92" i="11"/>
  <c r="I92" i="11"/>
  <c r="H92" i="11"/>
  <c r="G92" i="11"/>
  <c r="N91" i="11"/>
  <c r="M91" i="11"/>
  <c r="L91" i="11"/>
  <c r="K91" i="11"/>
  <c r="J91" i="11"/>
  <c r="I91" i="11"/>
  <c r="H91" i="11"/>
  <c r="G91" i="11"/>
  <c r="N90" i="11"/>
  <c r="M90" i="11"/>
  <c r="L90" i="11"/>
  <c r="K90" i="11"/>
  <c r="J90" i="11"/>
  <c r="I90" i="11"/>
  <c r="H90" i="11"/>
  <c r="G90" i="11"/>
  <c r="N89" i="11"/>
  <c r="M89" i="11"/>
  <c r="L89" i="11"/>
  <c r="K89" i="11"/>
  <c r="J89" i="11"/>
  <c r="I89" i="11"/>
  <c r="H89" i="11"/>
  <c r="G89" i="11"/>
  <c r="N88" i="11"/>
  <c r="M88" i="11"/>
  <c r="L88" i="11"/>
  <c r="K88" i="11"/>
  <c r="J88" i="11"/>
  <c r="I88" i="11"/>
  <c r="H88" i="11"/>
  <c r="G88" i="11"/>
  <c r="N87" i="11"/>
  <c r="M87" i="11"/>
  <c r="L87" i="11"/>
  <c r="K87" i="11"/>
  <c r="J87" i="11"/>
  <c r="I87" i="11"/>
  <c r="H87" i="11"/>
  <c r="G87" i="11"/>
  <c r="N86" i="11"/>
  <c r="M86" i="11"/>
  <c r="L86" i="11"/>
  <c r="K86" i="11"/>
  <c r="J86" i="11"/>
  <c r="I86" i="11"/>
  <c r="H86" i="11"/>
  <c r="G86" i="11"/>
  <c r="N85" i="11"/>
  <c r="M85" i="11"/>
  <c r="L85" i="11"/>
  <c r="K85" i="11"/>
  <c r="J85" i="11"/>
  <c r="I85" i="11"/>
  <c r="H85" i="11"/>
  <c r="G85" i="11"/>
  <c r="N84" i="11"/>
  <c r="M84" i="11"/>
  <c r="L84" i="11"/>
  <c r="K84" i="11"/>
  <c r="J84" i="11"/>
  <c r="I84" i="11"/>
  <c r="H84" i="11"/>
  <c r="G84" i="11"/>
  <c r="N83" i="11"/>
  <c r="M83" i="11"/>
  <c r="L83" i="11"/>
  <c r="K83" i="11"/>
  <c r="J83" i="11"/>
  <c r="I83" i="11"/>
  <c r="H83" i="11"/>
  <c r="G83" i="11"/>
  <c r="N82" i="11"/>
  <c r="M82" i="11"/>
  <c r="L82" i="11"/>
  <c r="K82" i="11"/>
  <c r="J82" i="11"/>
  <c r="I82" i="11"/>
  <c r="H82" i="11"/>
  <c r="G82" i="11"/>
  <c r="N81" i="11"/>
  <c r="M81" i="11"/>
  <c r="L81" i="11"/>
  <c r="K81" i="11"/>
  <c r="J81" i="11"/>
  <c r="I81" i="11"/>
  <c r="H81" i="11"/>
  <c r="G81" i="11"/>
  <c r="N80" i="11"/>
  <c r="M80" i="11"/>
  <c r="L80" i="11"/>
  <c r="K80" i="11"/>
  <c r="J80" i="11"/>
  <c r="I80" i="11"/>
  <c r="H80" i="11"/>
  <c r="G80" i="11"/>
  <c r="N79" i="11"/>
  <c r="M79" i="11"/>
  <c r="L79" i="11"/>
  <c r="K79" i="11"/>
  <c r="J79" i="11"/>
  <c r="I79" i="11"/>
  <c r="H79" i="11"/>
  <c r="G79" i="11"/>
  <c r="N78" i="11"/>
  <c r="M78" i="11"/>
  <c r="L78" i="11"/>
  <c r="K78" i="11"/>
  <c r="J78" i="11"/>
  <c r="I78" i="11"/>
  <c r="H78" i="11"/>
  <c r="G78" i="11"/>
  <c r="N77" i="11"/>
  <c r="M77" i="11"/>
  <c r="L77" i="11"/>
  <c r="K77" i="11"/>
  <c r="J77" i="11"/>
  <c r="I77" i="11"/>
  <c r="H77" i="11"/>
  <c r="G77" i="11"/>
  <c r="N76" i="11"/>
  <c r="M76" i="11"/>
  <c r="L76" i="11"/>
  <c r="K76" i="11"/>
  <c r="J76" i="11"/>
  <c r="I76" i="11"/>
  <c r="H76" i="11"/>
  <c r="G76" i="11"/>
  <c r="N75" i="11"/>
  <c r="M75" i="11"/>
  <c r="L75" i="11"/>
  <c r="K75" i="11"/>
  <c r="J75" i="11"/>
  <c r="I75" i="11"/>
  <c r="H75" i="11"/>
  <c r="G75" i="11"/>
  <c r="N74" i="11"/>
  <c r="M74" i="11"/>
  <c r="L74" i="11"/>
  <c r="K74" i="11"/>
  <c r="J74" i="11"/>
  <c r="I74" i="11"/>
  <c r="H74" i="11"/>
  <c r="G74" i="11"/>
  <c r="N73" i="11"/>
  <c r="M73" i="11"/>
  <c r="L73" i="11"/>
  <c r="K73" i="11"/>
  <c r="J73" i="11"/>
  <c r="I73" i="11"/>
  <c r="H73" i="11"/>
  <c r="G73" i="11"/>
  <c r="N72" i="11"/>
  <c r="M72" i="11"/>
  <c r="L72" i="11"/>
  <c r="K72" i="11"/>
  <c r="J72" i="11"/>
  <c r="I72" i="11"/>
  <c r="H72" i="11"/>
  <c r="G72" i="11"/>
  <c r="N71" i="11"/>
  <c r="M71" i="11"/>
  <c r="L71" i="11"/>
  <c r="K71" i="11"/>
  <c r="J71" i="11"/>
  <c r="I71" i="11"/>
  <c r="H71" i="11"/>
  <c r="G71" i="11"/>
  <c r="N70" i="11"/>
  <c r="M70" i="11"/>
  <c r="L70" i="11"/>
  <c r="K70" i="11"/>
  <c r="J70" i="11"/>
  <c r="I70" i="11"/>
  <c r="H70" i="11"/>
  <c r="G70" i="11"/>
  <c r="N69" i="11"/>
  <c r="M69" i="11"/>
  <c r="L69" i="11"/>
  <c r="K69" i="11"/>
  <c r="J69" i="11"/>
  <c r="I69" i="11"/>
  <c r="H69" i="11"/>
  <c r="G69" i="11"/>
  <c r="N68" i="11"/>
  <c r="M68" i="11"/>
  <c r="L68" i="11"/>
  <c r="K68" i="11"/>
  <c r="J68" i="11"/>
  <c r="I68" i="11"/>
  <c r="H68" i="11"/>
  <c r="G68" i="11"/>
  <c r="N67" i="11"/>
  <c r="M67" i="11"/>
  <c r="L67" i="11"/>
  <c r="K67" i="11"/>
  <c r="J67" i="11"/>
  <c r="I67" i="11"/>
  <c r="H67" i="11"/>
  <c r="G67" i="11"/>
  <c r="N66" i="11"/>
  <c r="M66" i="11"/>
  <c r="L66" i="11"/>
  <c r="K66" i="11"/>
  <c r="J66" i="11"/>
  <c r="I66" i="11"/>
  <c r="H66" i="11"/>
  <c r="G66" i="11"/>
  <c r="N65" i="11"/>
  <c r="M65" i="11"/>
  <c r="L65" i="11"/>
  <c r="K65" i="11"/>
  <c r="J65" i="11"/>
  <c r="I65" i="11"/>
  <c r="H65" i="11"/>
  <c r="G65" i="11"/>
  <c r="N64" i="11"/>
  <c r="M64" i="11"/>
  <c r="L64" i="11"/>
  <c r="K64" i="11"/>
  <c r="J64" i="11"/>
  <c r="I64" i="11"/>
  <c r="H64" i="11"/>
  <c r="G64" i="11"/>
  <c r="N63" i="11"/>
  <c r="M63" i="11"/>
  <c r="L63" i="11"/>
  <c r="K63" i="11"/>
  <c r="J63" i="11"/>
  <c r="I63" i="11"/>
  <c r="H63" i="11"/>
  <c r="G63" i="11"/>
  <c r="N62" i="11"/>
  <c r="M62" i="11"/>
  <c r="L62" i="11"/>
  <c r="K62" i="11"/>
  <c r="J62" i="11"/>
  <c r="I62" i="11"/>
  <c r="H62" i="11"/>
  <c r="G62" i="11"/>
  <c r="N61" i="11"/>
  <c r="M61" i="11"/>
  <c r="L61" i="11"/>
  <c r="K61" i="11"/>
  <c r="J61" i="11"/>
  <c r="I61" i="11"/>
  <c r="H61" i="11"/>
  <c r="G61" i="11"/>
  <c r="N60" i="11"/>
  <c r="M60" i="11"/>
  <c r="L60" i="11"/>
  <c r="K60" i="11"/>
  <c r="J60" i="11"/>
  <c r="I60" i="11"/>
  <c r="H60" i="11"/>
  <c r="G60" i="11"/>
  <c r="N59" i="11"/>
  <c r="M59" i="11"/>
  <c r="L59" i="11"/>
  <c r="K59" i="11"/>
  <c r="J59" i="11"/>
  <c r="I59" i="11"/>
  <c r="H59" i="11"/>
  <c r="G59" i="11"/>
  <c r="N58" i="11"/>
  <c r="M58" i="11"/>
  <c r="L58" i="11"/>
  <c r="K58" i="11"/>
  <c r="J58" i="11"/>
  <c r="I58" i="11"/>
  <c r="H58" i="11"/>
  <c r="G58" i="11"/>
  <c r="N57" i="11"/>
  <c r="M57" i="11"/>
  <c r="L57" i="11"/>
  <c r="K57" i="11"/>
  <c r="J57" i="11"/>
  <c r="I57" i="11"/>
  <c r="H57" i="11"/>
  <c r="G57" i="11"/>
  <c r="N56" i="11"/>
  <c r="M56" i="11"/>
  <c r="L56" i="11"/>
  <c r="K56" i="11"/>
  <c r="J56" i="11"/>
  <c r="I56" i="11"/>
  <c r="H56" i="11"/>
  <c r="G56" i="11"/>
  <c r="N55" i="11"/>
  <c r="M55" i="11"/>
  <c r="L55" i="11"/>
  <c r="K55" i="11"/>
  <c r="J55" i="11"/>
  <c r="I55" i="11"/>
  <c r="H55" i="11"/>
  <c r="G55" i="11"/>
  <c r="N54" i="11"/>
  <c r="M54" i="11"/>
  <c r="L54" i="11"/>
  <c r="K54" i="11"/>
  <c r="J54" i="11"/>
  <c r="I54" i="11"/>
  <c r="H54" i="11"/>
  <c r="G54" i="11"/>
  <c r="N53" i="11"/>
  <c r="M53" i="11"/>
  <c r="L53" i="11"/>
  <c r="K53" i="11"/>
  <c r="J53" i="11"/>
  <c r="I53" i="11"/>
  <c r="H53" i="11"/>
  <c r="G53" i="11"/>
  <c r="N52" i="11"/>
  <c r="M52" i="11"/>
  <c r="L52" i="11"/>
  <c r="K52" i="11"/>
  <c r="J52" i="11"/>
  <c r="I52" i="11"/>
  <c r="H52" i="11"/>
  <c r="G52" i="11"/>
  <c r="N51" i="11"/>
  <c r="M51" i="11"/>
  <c r="L51" i="11"/>
  <c r="K51" i="11"/>
  <c r="J51" i="11"/>
  <c r="I51" i="11"/>
  <c r="H51" i="11"/>
  <c r="G51" i="11"/>
  <c r="N50" i="11"/>
  <c r="M50" i="11"/>
  <c r="L50" i="11"/>
  <c r="K50" i="11"/>
  <c r="J50" i="11"/>
  <c r="I50" i="11"/>
  <c r="H50" i="11"/>
  <c r="G50" i="11"/>
  <c r="N49" i="11"/>
  <c r="M49" i="11"/>
  <c r="L49" i="11"/>
  <c r="K49" i="11"/>
  <c r="J49" i="11"/>
  <c r="I49" i="11"/>
  <c r="H49" i="11"/>
  <c r="G49" i="11"/>
  <c r="N48" i="11"/>
  <c r="M48" i="11"/>
  <c r="L48" i="11"/>
  <c r="K48" i="11"/>
  <c r="J48" i="11"/>
  <c r="I48" i="11"/>
  <c r="H48" i="11"/>
  <c r="G48" i="11"/>
  <c r="N47" i="11"/>
  <c r="M47" i="11"/>
  <c r="L47" i="11"/>
  <c r="K47" i="11"/>
  <c r="J47" i="11"/>
  <c r="I47" i="11"/>
  <c r="H47" i="11"/>
  <c r="G47" i="11"/>
  <c r="N46" i="11"/>
  <c r="M46" i="11"/>
  <c r="L46" i="11"/>
  <c r="K46" i="11"/>
  <c r="J46" i="11"/>
  <c r="I46" i="11"/>
  <c r="H46" i="11"/>
  <c r="G46" i="11"/>
  <c r="N45" i="11"/>
  <c r="M45" i="11"/>
  <c r="L45" i="11"/>
  <c r="K45" i="11"/>
  <c r="J45" i="11"/>
  <c r="I45" i="11"/>
  <c r="H45" i="11"/>
  <c r="G45" i="11"/>
  <c r="N44" i="11"/>
  <c r="M44" i="11"/>
  <c r="L44" i="11"/>
  <c r="K44" i="11"/>
  <c r="J44" i="11"/>
  <c r="I44" i="11"/>
  <c r="H44" i="11"/>
  <c r="G44" i="11"/>
  <c r="N43" i="11"/>
  <c r="M43" i="11"/>
  <c r="L43" i="11"/>
  <c r="K43" i="11"/>
  <c r="J43" i="11"/>
  <c r="I43" i="11"/>
  <c r="H43" i="11"/>
  <c r="G43" i="11"/>
  <c r="N42" i="11"/>
  <c r="M42" i="11"/>
  <c r="L42" i="11"/>
  <c r="K42" i="11"/>
  <c r="J42" i="11"/>
  <c r="I42" i="11"/>
  <c r="H42" i="11"/>
  <c r="G42" i="11"/>
  <c r="N41" i="11"/>
  <c r="M41" i="11"/>
  <c r="L41" i="11"/>
  <c r="K41" i="11"/>
  <c r="J41" i="11"/>
  <c r="I41" i="11"/>
  <c r="H41" i="11"/>
  <c r="G41" i="11"/>
  <c r="N40" i="11"/>
  <c r="M40" i="11"/>
  <c r="L40" i="11"/>
  <c r="K40" i="11"/>
  <c r="J40" i="11"/>
  <c r="I40" i="11"/>
  <c r="H40" i="11"/>
  <c r="G40" i="11"/>
  <c r="N39" i="11"/>
  <c r="M39" i="11"/>
  <c r="L39" i="11"/>
  <c r="K39" i="11"/>
  <c r="J39" i="11"/>
  <c r="I39" i="11"/>
  <c r="H39" i="11"/>
  <c r="G39" i="11"/>
  <c r="N38" i="11"/>
  <c r="M38" i="11"/>
  <c r="L38" i="11"/>
  <c r="K38" i="11"/>
  <c r="J38" i="11"/>
  <c r="I38" i="11"/>
  <c r="H38" i="11"/>
  <c r="G38" i="11"/>
  <c r="N37" i="11"/>
  <c r="M37" i="11"/>
  <c r="L37" i="11"/>
  <c r="K37" i="11"/>
  <c r="J37" i="11"/>
  <c r="I37" i="11"/>
  <c r="H37" i="11"/>
  <c r="G37" i="11"/>
  <c r="N36" i="11"/>
  <c r="M36" i="11"/>
  <c r="L36" i="11"/>
  <c r="K36" i="11"/>
  <c r="J36" i="11"/>
  <c r="I36" i="11"/>
  <c r="H36" i="11"/>
  <c r="G36" i="11"/>
  <c r="N35" i="11"/>
  <c r="M35" i="11"/>
  <c r="L35" i="11"/>
  <c r="K35" i="11"/>
  <c r="J35" i="11"/>
  <c r="I35" i="11"/>
  <c r="H35" i="11"/>
  <c r="G35" i="11"/>
  <c r="N34" i="11"/>
  <c r="M34" i="11"/>
  <c r="L34" i="11"/>
  <c r="K34" i="11"/>
  <c r="J34" i="11"/>
  <c r="I34" i="11"/>
  <c r="H34" i="11"/>
  <c r="G34" i="11"/>
  <c r="N33" i="11"/>
  <c r="M33" i="11"/>
  <c r="L33" i="11"/>
  <c r="K33" i="11"/>
  <c r="J33" i="11"/>
  <c r="I33" i="11"/>
  <c r="H33" i="11"/>
  <c r="G33" i="11"/>
  <c r="N32" i="11"/>
  <c r="M32" i="11"/>
  <c r="L32" i="11"/>
  <c r="K32" i="11"/>
  <c r="J32" i="11"/>
  <c r="I32" i="11"/>
  <c r="H32" i="11"/>
  <c r="G32" i="11"/>
  <c r="N31" i="11"/>
  <c r="M31" i="11"/>
  <c r="L31" i="11"/>
  <c r="K31" i="11"/>
  <c r="J31" i="11"/>
  <c r="I31" i="11"/>
  <c r="H31" i="11"/>
  <c r="G31" i="11"/>
  <c r="N30" i="11"/>
  <c r="M30" i="11"/>
  <c r="L30" i="11"/>
  <c r="K30" i="11"/>
  <c r="J30" i="11"/>
  <c r="I30" i="11"/>
  <c r="H30" i="11"/>
  <c r="G30" i="11"/>
  <c r="N29" i="11"/>
  <c r="M29" i="11"/>
  <c r="L29" i="11"/>
  <c r="K29" i="11"/>
  <c r="J29" i="11"/>
  <c r="I29" i="11"/>
  <c r="H29" i="11"/>
  <c r="G29" i="11"/>
  <c r="N28" i="11"/>
  <c r="M28" i="11"/>
  <c r="L28" i="11"/>
  <c r="K28" i="11"/>
  <c r="J28" i="11"/>
  <c r="I28" i="11"/>
  <c r="H28" i="11"/>
  <c r="G28" i="11"/>
  <c r="N27" i="11"/>
  <c r="M27" i="11"/>
  <c r="L27" i="11"/>
  <c r="K27" i="11"/>
  <c r="J27" i="11"/>
  <c r="I27" i="11"/>
  <c r="H27" i="11"/>
  <c r="G27" i="11"/>
  <c r="N26" i="11"/>
  <c r="M26" i="11"/>
  <c r="L26" i="11"/>
  <c r="K26" i="11"/>
  <c r="J26" i="11"/>
  <c r="I26" i="11"/>
  <c r="H26" i="11"/>
  <c r="G26" i="11"/>
  <c r="N25" i="11"/>
  <c r="M25" i="11"/>
  <c r="L25" i="11"/>
  <c r="K25" i="11"/>
  <c r="J25" i="11"/>
  <c r="I25" i="11"/>
  <c r="H25" i="11"/>
  <c r="G25" i="11"/>
  <c r="N24" i="11"/>
  <c r="M24" i="11"/>
  <c r="L24" i="11"/>
  <c r="K24" i="11"/>
  <c r="J24" i="11"/>
  <c r="I24" i="11"/>
  <c r="H24" i="11"/>
  <c r="G24" i="11"/>
  <c r="N23" i="11"/>
  <c r="M23" i="11"/>
  <c r="L23" i="11"/>
  <c r="K23" i="11"/>
  <c r="J23" i="11"/>
  <c r="I23" i="11"/>
  <c r="H23" i="11"/>
  <c r="G23" i="11"/>
  <c r="N22" i="11"/>
  <c r="M22" i="11"/>
  <c r="L22" i="11"/>
  <c r="K22" i="11"/>
  <c r="J22" i="11"/>
  <c r="I22" i="11"/>
  <c r="H22" i="11"/>
  <c r="G22" i="11"/>
  <c r="N21" i="11"/>
  <c r="M21" i="11"/>
  <c r="L21" i="11"/>
  <c r="K21" i="11"/>
  <c r="J21" i="11"/>
  <c r="I21" i="11"/>
  <c r="H21" i="11"/>
  <c r="G21" i="11"/>
  <c r="N20" i="11"/>
  <c r="M20" i="11"/>
  <c r="L20" i="11"/>
  <c r="K20" i="11"/>
  <c r="J20" i="11"/>
  <c r="I20" i="11"/>
  <c r="H20" i="11"/>
  <c r="G20" i="11"/>
  <c r="N19" i="11"/>
  <c r="M19" i="11"/>
  <c r="L19" i="11"/>
  <c r="K19" i="11"/>
  <c r="J19" i="11"/>
  <c r="I19" i="11"/>
  <c r="H19" i="11"/>
  <c r="G19" i="11"/>
  <c r="N18" i="11"/>
  <c r="M18" i="11"/>
  <c r="L18" i="11"/>
  <c r="K18" i="11"/>
  <c r="J18" i="11"/>
  <c r="I18" i="11"/>
  <c r="H18" i="11"/>
  <c r="G18" i="11"/>
  <c r="N17" i="11"/>
  <c r="M17" i="11"/>
  <c r="L17" i="11"/>
  <c r="K17" i="11"/>
  <c r="J17" i="11"/>
  <c r="I17" i="11"/>
  <c r="H17" i="11"/>
  <c r="G17" i="11"/>
  <c r="N16" i="11"/>
  <c r="M16" i="11"/>
  <c r="L16" i="11"/>
  <c r="K16" i="11"/>
  <c r="J16" i="11"/>
  <c r="I16" i="11"/>
  <c r="H16" i="11"/>
  <c r="G16" i="11"/>
  <c r="N15" i="11"/>
  <c r="M15" i="11"/>
  <c r="L15" i="11"/>
  <c r="K15" i="11"/>
  <c r="J15" i="11"/>
  <c r="I15" i="11"/>
  <c r="H15" i="11"/>
  <c r="G15" i="11"/>
  <c r="N14" i="11"/>
  <c r="M14" i="11"/>
  <c r="L14" i="11"/>
  <c r="K14" i="11"/>
  <c r="J14" i="11"/>
  <c r="I14" i="11"/>
  <c r="H14" i="11"/>
  <c r="G14" i="11"/>
  <c r="N13" i="11"/>
  <c r="M13" i="11"/>
  <c r="L13" i="11"/>
  <c r="K13" i="11"/>
  <c r="J13" i="11"/>
  <c r="I13" i="11"/>
  <c r="H13" i="11"/>
  <c r="G13" i="11"/>
  <c r="N12" i="11"/>
  <c r="M12" i="11"/>
  <c r="L12" i="11"/>
  <c r="K12" i="11"/>
  <c r="J12" i="11"/>
  <c r="I12" i="11"/>
  <c r="H12" i="11"/>
  <c r="G12" i="11"/>
  <c r="N11" i="11"/>
  <c r="M11" i="11"/>
  <c r="L11" i="11"/>
  <c r="K11" i="11"/>
  <c r="J11" i="11"/>
  <c r="I11" i="11"/>
  <c r="H11" i="11"/>
  <c r="G11" i="11"/>
  <c r="N10" i="11"/>
  <c r="M10" i="11"/>
  <c r="L10" i="11"/>
  <c r="K10" i="11"/>
  <c r="J10" i="11"/>
  <c r="I10" i="11"/>
  <c r="H10" i="11"/>
  <c r="G10" i="11"/>
  <c r="N9" i="11"/>
  <c r="M9" i="11"/>
  <c r="L9" i="11"/>
  <c r="K9" i="11"/>
  <c r="J9" i="11"/>
  <c r="I9" i="11"/>
  <c r="H9" i="11"/>
  <c r="G9" i="11"/>
  <c r="N8" i="11"/>
  <c r="M8" i="11"/>
  <c r="L8" i="11"/>
  <c r="K8" i="11"/>
  <c r="J8" i="11"/>
  <c r="I8" i="11"/>
  <c r="H8" i="11"/>
  <c r="G8" i="11"/>
  <c r="N7" i="11"/>
  <c r="M7" i="11"/>
  <c r="L7" i="11"/>
  <c r="K7" i="11"/>
  <c r="J7" i="11"/>
  <c r="I7" i="11"/>
  <c r="H7" i="11"/>
  <c r="G7" i="11"/>
  <c r="BM106" i="11"/>
  <c r="BM105" i="11"/>
  <c r="BM104" i="11"/>
  <c r="BM103" i="11"/>
  <c r="BM102" i="11"/>
  <c r="BM101" i="11"/>
  <c r="BM100" i="11"/>
  <c r="BM99" i="11"/>
  <c r="BM98" i="11"/>
  <c r="BM97" i="11"/>
  <c r="BM96" i="11"/>
  <c r="BM95" i="11"/>
  <c r="BM94" i="11"/>
  <c r="BM93" i="11"/>
  <c r="BM92" i="11"/>
  <c r="BM91" i="11"/>
  <c r="BM90" i="11"/>
  <c r="BM89" i="11"/>
  <c r="BM88" i="11"/>
  <c r="BM87" i="11"/>
  <c r="BM86" i="11"/>
  <c r="BM85" i="11"/>
  <c r="BM84" i="11"/>
  <c r="BM83" i="11"/>
  <c r="BM82" i="11"/>
  <c r="BM81" i="11"/>
  <c r="BM80" i="11"/>
  <c r="BM79" i="11"/>
  <c r="BM78" i="11"/>
  <c r="BM77" i="11"/>
  <c r="BM76" i="11"/>
  <c r="BM75" i="11"/>
  <c r="BM74" i="11"/>
  <c r="BM73" i="11"/>
  <c r="BM72" i="11"/>
  <c r="BM71" i="11"/>
  <c r="BM70" i="11"/>
  <c r="BM69" i="11"/>
  <c r="BM68" i="11"/>
  <c r="BM67" i="11"/>
  <c r="BM66" i="11"/>
  <c r="BM65" i="11"/>
  <c r="BM64" i="11"/>
  <c r="BM63" i="11"/>
  <c r="BM62" i="11"/>
  <c r="BM61" i="11"/>
  <c r="BM60" i="11"/>
  <c r="BM59" i="11"/>
  <c r="BM58" i="11"/>
  <c r="BM57" i="11"/>
  <c r="BM56" i="11"/>
  <c r="BM55" i="11"/>
  <c r="BM54" i="11"/>
  <c r="BM53" i="11"/>
  <c r="BM52" i="11"/>
  <c r="BM51" i="11"/>
  <c r="BM50" i="11"/>
  <c r="BM49" i="11"/>
  <c r="BM48" i="11"/>
  <c r="BM47" i="11"/>
  <c r="BM46" i="11"/>
  <c r="BM45" i="11"/>
  <c r="BM44" i="11"/>
  <c r="BM43" i="11"/>
  <c r="BM42" i="11"/>
  <c r="BM41" i="11"/>
  <c r="BM40" i="11"/>
  <c r="BM39" i="11"/>
  <c r="BM38" i="11"/>
  <c r="BM37" i="11"/>
  <c r="BM36" i="11"/>
  <c r="BM35" i="11"/>
  <c r="BM34" i="11"/>
  <c r="BM33" i="11"/>
  <c r="BM32" i="11"/>
  <c r="BM31" i="11"/>
  <c r="BM30" i="11"/>
  <c r="BM29" i="11"/>
  <c r="BM28" i="11"/>
  <c r="BM27" i="11"/>
  <c r="BM26" i="11"/>
  <c r="BM25" i="11"/>
  <c r="BM24" i="11"/>
  <c r="BM23" i="11"/>
  <c r="BM22" i="11"/>
  <c r="BM21" i="11"/>
  <c r="BM20" i="11"/>
  <c r="BM19" i="11"/>
  <c r="BM18" i="11"/>
  <c r="BM17" i="11"/>
  <c r="BM16" i="11"/>
  <c r="BM15" i="11"/>
  <c r="BM14" i="11"/>
  <c r="BM13" i="11"/>
  <c r="BM12" i="11"/>
  <c r="BM11" i="11"/>
  <c r="BM10" i="11"/>
  <c r="BM9" i="11"/>
  <c r="BM8" i="11"/>
  <c r="BM7" i="11"/>
  <c r="BC106" i="11"/>
  <c r="BC105" i="11"/>
  <c r="BC104" i="11"/>
  <c r="BC103" i="11"/>
  <c r="BC102" i="11"/>
  <c r="BC101" i="11"/>
  <c r="BC100" i="11"/>
  <c r="BC99" i="11"/>
  <c r="BC98" i="11"/>
  <c r="BC97" i="11"/>
  <c r="BC96" i="11"/>
  <c r="BC95" i="11"/>
  <c r="BC94" i="11"/>
  <c r="BC93" i="11"/>
  <c r="BC92" i="11"/>
  <c r="BC91" i="11"/>
  <c r="BC90" i="11"/>
  <c r="BC89" i="11"/>
  <c r="BC88" i="11"/>
  <c r="BC87" i="11"/>
  <c r="BC86" i="11"/>
  <c r="BC85" i="11"/>
  <c r="BC84" i="11"/>
  <c r="BC83" i="11"/>
  <c r="BC82" i="11"/>
  <c r="BC81" i="11"/>
  <c r="BC80" i="11"/>
  <c r="BC79" i="11"/>
  <c r="BC78" i="11"/>
  <c r="BC77" i="11"/>
  <c r="BC76" i="11"/>
  <c r="BC75" i="11"/>
  <c r="BC74" i="11"/>
  <c r="BC73" i="11"/>
  <c r="BC72" i="11"/>
  <c r="BC71" i="11"/>
  <c r="BC70" i="11"/>
  <c r="BC69" i="11"/>
  <c r="BC68" i="11"/>
  <c r="BC67" i="11"/>
  <c r="BC66" i="11"/>
  <c r="BC65" i="11"/>
  <c r="BC64" i="11"/>
  <c r="BC63" i="11"/>
  <c r="BC62" i="11"/>
  <c r="BC61" i="11"/>
  <c r="BC60" i="11"/>
  <c r="BC59" i="11"/>
  <c r="BC58" i="11"/>
  <c r="BC57" i="11"/>
  <c r="BC56" i="11"/>
  <c r="BC55" i="11"/>
  <c r="BC54" i="11"/>
  <c r="BC53" i="11"/>
  <c r="BC52" i="11"/>
  <c r="BC51" i="11"/>
  <c r="BC50" i="11"/>
  <c r="BC49" i="11"/>
  <c r="BC48" i="11"/>
  <c r="BC47" i="11"/>
  <c r="BC46" i="11"/>
  <c r="BC45" i="11"/>
  <c r="BC44" i="11"/>
  <c r="BC43" i="11"/>
  <c r="BC42" i="11"/>
  <c r="BC41" i="11"/>
  <c r="BC40" i="11"/>
  <c r="BC39" i="11"/>
  <c r="BC38" i="11"/>
  <c r="BC37" i="11"/>
  <c r="BC36" i="11"/>
  <c r="BC35" i="11"/>
  <c r="BC34" i="11"/>
  <c r="BC33" i="11"/>
  <c r="BC32" i="11"/>
  <c r="BC31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AS106" i="11"/>
  <c r="AS105" i="11"/>
  <c r="AS104" i="11"/>
  <c r="AS103" i="11"/>
  <c r="AS102" i="11"/>
  <c r="AS101" i="11"/>
  <c r="AS100" i="11"/>
  <c r="AS99" i="11"/>
  <c r="AS98" i="11"/>
  <c r="AS97" i="11"/>
  <c r="AS96" i="11"/>
  <c r="AS95" i="11"/>
  <c r="AS94" i="11"/>
  <c r="AS93" i="11"/>
  <c r="AS92" i="11"/>
  <c r="AS91" i="11"/>
  <c r="AS90" i="11"/>
  <c r="AS89" i="11"/>
  <c r="AS88" i="11"/>
  <c r="AS87" i="11"/>
  <c r="AS86" i="11"/>
  <c r="AS85" i="11"/>
  <c r="AS84" i="11"/>
  <c r="AS83" i="11"/>
  <c r="AS82" i="11"/>
  <c r="AS81" i="11"/>
  <c r="AS80" i="11"/>
  <c r="AS79" i="11"/>
  <c r="AS78" i="11"/>
  <c r="AS77" i="11"/>
  <c r="AS76" i="11"/>
  <c r="AS75" i="11"/>
  <c r="AS74" i="11"/>
  <c r="AS73" i="11"/>
  <c r="AS72" i="11"/>
  <c r="AS71" i="11"/>
  <c r="AS70" i="11"/>
  <c r="AS69" i="11"/>
  <c r="AS68" i="11"/>
  <c r="AS67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5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I106" i="11"/>
  <c r="AI105" i="11"/>
  <c r="AI104" i="11"/>
  <c r="AI103" i="11"/>
  <c r="AI102" i="11"/>
  <c r="AI101" i="11"/>
  <c r="AI100" i="11"/>
  <c r="AI99" i="11"/>
  <c r="AI98" i="11"/>
  <c r="AI97" i="11"/>
  <c r="AI96" i="11"/>
  <c r="AI95" i="11"/>
  <c r="AI94" i="11"/>
  <c r="AI93" i="11"/>
  <c r="AI92" i="11"/>
  <c r="AI91" i="11"/>
  <c r="AI90" i="11"/>
  <c r="AI89" i="11"/>
  <c r="AI88" i="11"/>
  <c r="AI87" i="11"/>
  <c r="AI86" i="11"/>
  <c r="AI85" i="11"/>
  <c r="AI84" i="1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Q6" i="4"/>
  <c r="P5" i="10"/>
  <c r="P6" i="10" s="1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4" i="10"/>
  <c r="P13" i="10"/>
  <c r="P12" i="10"/>
  <c r="P11" i="10"/>
  <c r="P10" i="10"/>
  <c r="P9" i="10"/>
  <c r="P8" i="10"/>
  <c r="D11" i="10"/>
  <c r="D12" i="10" s="1"/>
  <c r="P7" i="10"/>
  <c r="I12" i="10"/>
  <c r="I11" i="10"/>
  <c r="I13" i="10"/>
  <c r="I30" i="10"/>
  <c r="I27" i="10"/>
  <c r="I26" i="10"/>
  <c r="I23" i="10"/>
  <c r="I22" i="10"/>
  <c r="I21" i="10"/>
  <c r="I17" i="10"/>
  <c r="I16" i="10"/>
  <c r="I15" i="10"/>
  <c r="I14" i="10"/>
  <c r="I10" i="10"/>
  <c r="I9" i="10"/>
  <c r="I8" i="10"/>
  <c r="I31" i="10"/>
  <c r="I25" i="10"/>
  <c r="I24" i="10"/>
  <c r="I19" i="10"/>
  <c r="I20" i="10"/>
  <c r="I18" i="10"/>
  <c r="I5" i="10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D13" i="10"/>
  <c r="D14" i="10" s="1"/>
  <c r="O19" i="9"/>
  <c r="Q19" i="9" s="1"/>
  <c r="O13" i="9"/>
  <c r="P13" i="9" s="1"/>
  <c r="E33" i="9"/>
  <c r="I33" i="9"/>
  <c r="E9" i="7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P15" i="10" l="1"/>
  <c r="P30" i="10"/>
  <c r="AG9" i="7"/>
  <c r="AH9" i="7"/>
  <c r="AI9" i="7"/>
  <c r="AF9" i="7"/>
  <c r="AJ9" i="7"/>
  <c r="U9" i="7"/>
  <c r="AE9" i="7"/>
  <c r="D15" i="10"/>
  <c r="P19" i="9"/>
  <c r="Q13" i="9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5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66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T28" i="5"/>
  <c r="S28" i="5"/>
  <c r="R28" i="5"/>
  <c r="D39" i="5"/>
  <c r="D38" i="5"/>
  <c r="D37" i="5"/>
  <c r="D36" i="5"/>
  <c r="D35" i="5"/>
  <c r="D34" i="5"/>
  <c r="D33" i="5"/>
  <c r="D32" i="5"/>
  <c r="D31" i="5"/>
  <c r="S21" i="5" s="1"/>
  <c r="T21" i="5" s="1"/>
  <c r="D30" i="5"/>
  <c r="S19" i="5" s="1"/>
  <c r="T19" i="5" s="1"/>
  <c r="D7" i="5"/>
  <c r="D8" i="5"/>
  <c r="D9" i="5"/>
  <c r="D10" i="5"/>
  <c r="D11" i="5"/>
  <c r="D12" i="5"/>
  <c r="P32" i="10" l="1"/>
  <c r="P31" i="10" s="1"/>
  <c r="U11" i="7"/>
  <c r="U10" i="7"/>
  <c r="R21" i="5"/>
  <c r="R22" i="5"/>
  <c r="S18" i="5"/>
  <c r="T18" i="5" s="1"/>
  <c r="R19" i="5"/>
  <c r="R23" i="5"/>
  <c r="S20" i="5"/>
  <c r="T20" i="5" s="1"/>
  <c r="S22" i="5"/>
  <c r="T22" i="5" s="1"/>
  <c r="R18" i="5"/>
  <c r="R20" i="5"/>
  <c r="S23" i="5"/>
  <c r="T23" i="5" s="1"/>
  <c r="E40" i="5"/>
  <c r="E26" i="5"/>
  <c r="G26" i="5" l="1"/>
  <c r="H26" i="5"/>
  <c r="I26" i="5"/>
  <c r="J26" i="5"/>
  <c r="K26" i="5"/>
  <c r="F40" i="5"/>
  <c r="G40" i="5"/>
  <c r="H40" i="5"/>
  <c r="I40" i="5"/>
  <c r="J40" i="5"/>
  <c r="K40" i="5"/>
  <c r="F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" i="4"/>
  <c r="I34" i="3"/>
  <c r="H34" i="3"/>
  <c r="G34" i="3"/>
  <c r="F34" i="3"/>
  <c r="E34" i="3"/>
  <c r="D34" i="3"/>
  <c r="F19" i="2"/>
  <c r="E19" i="2"/>
  <c r="F18" i="2"/>
  <c r="E18" i="2"/>
  <c r="F17" i="2"/>
  <c r="E17" i="2"/>
  <c r="F16" i="2"/>
  <c r="E16" i="2"/>
  <c r="F12" i="2"/>
  <c r="E12" i="2"/>
  <c r="F8" i="2"/>
  <c r="E8" i="2"/>
  <c r="S11" i="5" l="1"/>
  <c r="T11" i="5" s="1"/>
  <c r="S9" i="5"/>
  <c r="R13" i="5"/>
  <c r="R11" i="5"/>
  <c r="R12" i="5"/>
  <c r="S13" i="5"/>
  <c r="T13" i="5" s="1"/>
  <c r="S12" i="5"/>
  <c r="T12" i="5" s="1"/>
  <c r="R14" i="5"/>
  <c r="S14" i="5"/>
  <c r="T14" i="5" s="1"/>
  <c r="R9" i="5"/>
  <c r="R10" i="5"/>
  <c r="S10" i="5"/>
  <c r="T10" i="5" s="1"/>
  <c r="F23" i="2"/>
  <c r="L7" i="2" s="1"/>
  <c r="E23" i="2"/>
  <c r="K7" i="2" s="1"/>
  <c r="J11" i="2" s="1"/>
  <c r="M7" i="2" s="1"/>
  <c r="R27" i="5" l="1"/>
  <c r="T9" i="5"/>
  <c r="T27" i="5" s="1"/>
  <c r="S27" i="5"/>
  <c r="P15" i="1"/>
  <c r="O15" i="1"/>
  <c r="P14" i="1"/>
  <c r="O14" i="1"/>
  <c r="P13" i="1"/>
  <c r="O13" i="1"/>
  <c r="O19" i="1"/>
  <c r="P19" i="1"/>
  <c r="O12" i="1"/>
  <c r="P12" i="1"/>
  <c r="P8" i="1"/>
  <c r="O8" i="1"/>
  <c r="O23" i="1" l="1"/>
  <c r="U7" i="1" s="1"/>
  <c r="T11" i="1" s="1"/>
  <c r="P23" i="1"/>
  <c r="V7" i="1" s="1"/>
  <c r="H37" i="1"/>
  <c r="G37" i="1"/>
  <c r="J37" i="1"/>
  <c r="I37" i="1"/>
  <c r="F37" i="1"/>
  <c r="E37" i="1"/>
  <c r="W7" i="1" l="1"/>
  <c r="I32" i="10" l="1"/>
  <c r="J33" i="10" l="1"/>
  <c r="J34" i="10" s="1"/>
</calcChain>
</file>

<file path=xl/sharedStrings.xml><?xml version="1.0" encoding="utf-8"?>
<sst xmlns="http://schemas.openxmlformats.org/spreadsheetml/2006/main" count="880" uniqueCount="234">
  <si>
    <t>강화 코어</t>
    <phoneticPr fontId="3" type="noConversion"/>
  </si>
  <si>
    <t>마스터리 코어</t>
    <phoneticPr fontId="3" type="noConversion"/>
  </si>
  <si>
    <t>스킬 코어</t>
    <phoneticPr fontId="3" type="noConversion"/>
  </si>
  <si>
    <t>솔 에르다</t>
    <phoneticPr fontId="3" type="noConversion"/>
  </si>
  <si>
    <t>솔 에르다 조각</t>
    <phoneticPr fontId="3" type="noConversion"/>
  </si>
  <si>
    <t>→</t>
  </si>
  <si>
    <t>전직 시 활성화</t>
    <phoneticPr fontId="3" type="noConversion"/>
  </si>
  <si>
    <t>코어레벨</t>
    <phoneticPr fontId="3" type="noConversion"/>
  </si>
  <si>
    <t>시작레벨</t>
    <phoneticPr fontId="3" type="noConversion"/>
  </si>
  <si>
    <t>합계</t>
    <phoneticPr fontId="3" type="noConversion"/>
  </si>
  <si>
    <t>-</t>
    <phoneticPr fontId="3" type="noConversion"/>
  </si>
  <si>
    <t>개당 구입 비용</t>
    <phoneticPr fontId="3" type="noConversion"/>
  </si>
  <si>
    <t>총 소요비용</t>
    <phoneticPr fontId="3" type="noConversion"/>
  </si>
  <si>
    <t>총 필요 재료 개수</t>
    <phoneticPr fontId="3" type="noConversion"/>
  </si>
  <si>
    <t>총 비용</t>
    <phoneticPr fontId="3" type="noConversion"/>
  </si>
  <si>
    <t>솔 에르다(메포)</t>
    <phoneticPr fontId="3" type="noConversion"/>
  </si>
  <si>
    <t>솔 에르다 조각(메소)</t>
    <phoneticPr fontId="3" type="noConversion"/>
  </si>
  <si>
    <t>메포 환율</t>
    <phoneticPr fontId="3" type="noConversion"/>
  </si>
  <si>
    <t>환산 메소</t>
    <phoneticPr fontId="3" type="noConversion"/>
  </si>
  <si>
    <t>※ 메소마켓 환율 입력</t>
    <phoneticPr fontId="3" type="noConversion"/>
  </si>
  <si>
    <t>메소환산 총 비용</t>
    <phoneticPr fontId="3" type="noConversion"/>
  </si>
  <si>
    <t>목표레벨</t>
    <phoneticPr fontId="3" type="noConversion"/>
  </si>
  <si>
    <r>
      <t>HEXA</t>
    </r>
    <r>
      <rPr>
        <b/>
        <sz val="26"/>
        <color theme="1"/>
        <rFont val="Arial"/>
        <family val="2"/>
      </rPr>
      <t xml:space="preserve"> </t>
    </r>
    <r>
      <rPr>
        <b/>
        <sz val="26"/>
        <color rgb="FF8E7CC3"/>
        <rFont val="Arial"/>
        <family val="2"/>
      </rPr>
      <t>솔 에르다 / 조각</t>
    </r>
    <r>
      <rPr>
        <b/>
        <sz val="26"/>
        <color theme="1"/>
        <rFont val="Arial"/>
        <family val="2"/>
      </rPr>
      <t xml:space="preserve"> </t>
    </r>
    <r>
      <rPr>
        <b/>
        <sz val="26"/>
        <color rgb="FFFFE599"/>
        <rFont val="Arial"/>
        <family val="2"/>
      </rPr>
      <t>필요수량</t>
    </r>
    <r>
      <rPr>
        <b/>
        <sz val="26"/>
        <color theme="1"/>
        <rFont val="Arial"/>
        <family val="2"/>
      </rPr>
      <t xml:space="preserve"> </t>
    </r>
    <r>
      <rPr>
        <b/>
        <sz val="26"/>
        <color rgb="FF6FA8DC"/>
        <rFont val="Arial"/>
        <family val="2"/>
      </rPr>
      <t>계산기</t>
    </r>
  </si>
  <si>
    <t>사용방법
1. 연두색 표시된 셀만 데이터 입력할 것(나머지는 자동계산)
2. 알고싶은 코어의 시작레벨과 목표레벨을 입력(아래 예시 참조)
  - 현재 스킬코어가 1렙이고 10렙까지의 강화재료를 알고싶다고 가정한다.
  - 시작레벨은 1, 목표레벨은 10을 입력한다.
  - 1렙 → 10렙 까지의 솔 에르다와 조각 개수가 자동계산된다.
3. 솔 에르다 조각 개당 가격을 입력하면 총 비용이 계산된다.
4. 메포단위 입력 데이터는 메포환산기로 메소단위 환산이 가능하다.</t>
    <phoneticPr fontId="3" type="noConversion"/>
  </si>
  <si>
    <t>1억 메소당 메포 환산</t>
    <phoneticPr fontId="3" type="noConversion"/>
  </si>
  <si>
    <t>레벨</t>
    <phoneticPr fontId="3" type="noConversion"/>
  </si>
  <si>
    <t>필요경험치(A)</t>
    <phoneticPr fontId="3" type="noConversion"/>
  </si>
  <si>
    <t>동렙몬스터(B)</t>
    <phoneticPr fontId="3" type="noConversion"/>
  </si>
  <si>
    <t>exp 100P</t>
    <phoneticPr fontId="3" type="noConversion"/>
  </si>
  <si>
    <t>렙업필요 exp</t>
    <phoneticPr fontId="3" type="noConversion"/>
  </si>
  <si>
    <t>몬파 1판(C)</t>
    <phoneticPr fontId="3" type="noConversion"/>
  </si>
  <si>
    <t>시작레벨</t>
  </si>
  <si>
    <t>목표레벨</t>
  </si>
  <si>
    <t>쿠폰 수량 계산</t>
    <phoneticPr fontId="3" type="noConversion"/>
  </si>
  <si>
    <t>총 마리수(A/B)</t>
    <phoneticPr fontId="3" type="noConversion"/>
  </si>
  <si>
    <t>판당 마리수(C/B)</t>
    <phoneticPr fontId="3" type="noConversion"/>
  </si>
  <si>
    <t>아케인심볼</t>
    <phoneticPr fontId="3" type="noConversion"/>
  </si>
  <si>
    <t>레헬른</t>
    <phoneticPr fontId="3" type="noConversion"/>
  </si>
  <si>
    <t>모라스</t>
    <phoneticPr fontId="3" type="noConversion"/>
  </si>
  <si>
    <t>에스페라</t>
    <phoneticPr fontId="3" type="noConversion"/>
  </si>
  <si>
    <t>여로</t>
    <phoneticPr fontId="3" type="noConversion"/>
  </si>
  <si>
    <t>츄츄</t>
    <phoneticPr fontId="3" type="noConversion"/>
  </si>
  <si>
    <t>아르카나</t>
    <phoneticPr fontId="3" type="noConversion"/>
  </si>
  <si>
    <t>어센틱심볼</t>
    <phoneticPr fontId="3" type="noConversion"/>
  </si>
  <si>
    <t>세르니움</t>
    <phoneticPr fontId="3" type="noConversion"/>
  </si>
  <si>
    <t>아르크스</t>
    <phoneticPr fontId="3" type="noConversion"/>
  </si>
  <si>
    <t>오디움</t>
    <phoneticPr fontId="3" type="noConversion"/>
  </si>
  <si>
    <t>도원경</t>
    <phoneticPr fontId="3" type="noConversion"/>
  </si>
  <si>
    <t>아르테리아</t>
    <phoneticPr fontId="3" type="noConversion"/>
  </si>
  <si>
    <t>카르시온</t>
    <phoneticPr fontId="3" type="noConversion"/>
  </si>
  <si>
    <t>MAX</t>
    <phoneticPr fontId="3" type="noConversion"/>
  </si>
  <si>
    <t>성장치</t>
    <phoneticPr fontId="3" type="noConversion"/>
  </si>
  <si>
    <t>필요 개수</t>
  </si>
  <si>
    <t>필요 개수</t>
    <phoneticPr fontId="3" type="noConversion"/>
  </si>
  <si>
    <r>
      <rPr>
        <b/>
        <sz val="26"/>
        <color rgb="FF0070C0"/>
        <rFont val="맑은 고딕"/>
        <family val="3"/>
        <charset val="129"/>
        <scheme val="minor"/>
      </rPr>
      <t xml:space="preserve">     EXP쿠폰</t>
    </r>
    <r>
      <rPr>
        <b/>
        <sz val="26"/>
        <color theme="1"/>
        <rFont val="맑은 고딕"/>
        <family val="3"/>
        <charset val="129"/>
        <scheme val="minor"/>
      </rPr>
      <t xml:space="preserve"> </t>
    </r>
    <r>
      <rPr>
        <b/>
        <sz val="26"/>
        <color rgb="FFFF0000"/>
        <rFont val="맑은 고딕"/>
        <family val="3"/>
        <charset val="129"/>
        <scheme val="minor"/>
      </rPr>
      <t>필요 수량</t>
    </r>
    <r>
      <rPr>
        <b/>
        <sz val="26"/>
        <color theme="1"/>
        <rFont val="맑은 고딕"/>
        <family val="3"/>
        <charset val="129"/>
        <scheme val="minor"/>
      </rPr>
      <t xml:space="preserve"> </t>
    </r>
    <r>
      <rPr>
        <b/>
        <sz val="26"/>
        <color theme="9" tint="-0.499984740745262"/>
        <rFont val="맑은 고딕"/>
        <family val="3"/>
        <charset val="129"/>
        <scheme val="minor"/>
      </rPr>
      <t>계산기</t>
    </r>
    <phoneticPr fontId="3" type="noConversion"/>
  </si>
  <si>
    <t>아케인심볼 /      어센틱심볼 계산기</t>
    <phoneticPr fontId="3" type="noConversion"/>
  </si>
  <si>
    <t>심볼명</t>
  </si>
  <si>
    <t>심볼명</t>
    <phoneticPr fontId="3" type="noConversion"/>
  </si>
  <si>
    <t>현 성장치</t>
  </si>
  <si>
    <t>현 성장치</t>
    <phoneticPr fontId="3" type="noConversion"/>
  </si>
  <si>
    <t>소요 메소</t>
  </si>
  <si>
    <t>소요 메소</t>
    <phoneticPr fontId="3" type="noConversion"/>
  </si>
  <si>
    <t>심볼강화 소요 기간 및 세금 계산</t>
    <phoneticPr fontId="3" type="noConversion"/>
  </si>
  <si>
    <t>소요 기간</t>
  </si>
  <si>
    <t>소요 기간</t>
    <phoneticPr fontId="3" type="noConversion"/>
  </si>
  <si>
    <t>사용시 주의사항
※ 연두색 셀(시작레벨, 목표레벨, 현 성장치)에만 필요한 데이터를 입력하세요
※ 합계 계산 시 (소요 메소 및 필요 개수)는 '총 합계'를, (소요 기간)은 '최대값'만을 출력합니다.</t>
    <phoneticPr fontId="3" type="noConversion"/>
  </si>
  <si>
    <t>정보없음</t>
    <phoneticPr fontId="3" type="noConversion"/>
  </si>
  <si>
    <t>사용불가</t>
    <phoneticPr fontId="3" type="noConversion"/>
  </si>
  <si>
    <t>성장의 비약Ⅰ
(200 ~ 209)</t>
    <phoneticPr fontId="3" type="noConversion"/>
  </si>
  <si>
    <t>성장의 비약Ⅱ
(200 ~ 219)</t>
    <phoneticPr fontId="3" type="noConversion"/>
  </si>
  <si>
    <t>성장의 비약Ⅲ
(200 ~ 229)</t>
    <phoneticPr fontId="3" type="noConversion"/>
  </si>
  <si>
    <t>태풍 성장의비약
(200 ~ 239)</t>
    <phoneticPr fontId="3" type="noConversion"/>
  </si>
  <si>
    <t>극한 성장의 비약
(200 ~ 249)</t>
    <phoneticPr fontId="3" type="noConversion"/>
  </si>
  <si>
    <t>익스트림 성장의 비약
(141 ~ 199)</t>
    <phoneticPr fontId="3" type="noConversion"/>
  </si>
  <si>
    <t>획득경험치(값)</t>
    <phoneticPr fontId="3" type="noConversion"/>
  </si>
  <si>
    <t>획득경험치(%)</t>
    <phoneticPr fontId="3" type="noConversion"/>
  </si>
  <si>
    <t>-</t>
  </si>
  <si>
    <t>비약 효율 계산</t>
    <phoneticPr fontId="3" type="noConversion"/>
  </si>
  <si>
    <t>비약종류</t>
    <phoneticPr fontId="3" type="noConversion"/>
  </si>
  <si>
    <t>총 획득 경험치</t>
    <phoneticPr fontId="3" type="noConversion"/>
  </si>
  <si>
    <t>사용 개수</t>
    <phoneticPr fontId="3" type="noConversion"/>
  </si>
  <si>
    <t>현재레벨</t>
    <phoneticPr fontId="3" type="noConversion"/>
  </si>
  <si>
    <t>사용 후 경험치</t>
    <phoneticPr fontId="3" type="noConversion"/>
  </si>
  <si>
    <t>현재 경험치(값)</t>
    <phoneticPr fontId="3" type="noConversion"/>
  </si>
  <si>
    <t>사용 후 레벨</t>
    <phoneticPr fontId="3" type="noConversion"/>
  </si>
  <si>
    <t>강화 코어(5차)</t>
    <phoneticPr fontId="3" type="noConversion"/>
  </si>
  <si>
    <t>마스터리 코어(4차)</t>
    <phoneticPr fontId="3" type="noConversion"/>
  </si>
  <si>
    <t>오리진 코어(6차)</t>
    <phoneticPr fontId="3" type="noConversion"/>
  </si>
  <si>
    <t xml:space="preserve">     하이퍼버닝</t>
    <phoneticPr fontId="3" type="noConversion"/>
  </si>
  <si>
    <t>총 필요 재료 계산</t>
    <phoneticPr fontId="3" type="noConversion"/>
  </si>
  <si>
    <t>누적경험치</t>
    <phoneticPr fontId="3" type="noConversion"/>
  </si>
  <si>
    <t>분해 시 V코어
조각 획득량</t>
    <phoneticPr fontId="3" type="noConversion"/>
  </si>
  <si>
    <t>경코젬 개수
(누적)</t>
    <phoneticPr fontId="3" type="noConversion"/>
  </si>
  <si>
    <t>코어 개수
(누적)</t>
    <phoneticPr fontId="3" type="noConversion"/>
  </si>
  <si>
    <t>성장치</t>
  </si>
  <si>
    <t>스킬 코어</t>
  </si>
  <si>
    <t>강화 코어</t>
  </si>
  <si>
    <t>특수 코어</t>
  </si>
  <si>
    <t>코어 젬스톤</t>
  </si>
  <si>
    <t>구분</t>
    <phoneticPr fontId="3" type="noConversion"/>
  </si>
  <si>
    <r>
      <rPr>
        <b/>
        <sz val="22"/>
        <color rgb="FF66FFFF"/>
        <rFont val="맑은 고딕"/>
        <family val="3"/>
        <charset val="129"/>
        <scheme val="major"/>
      </rPr>
      <t>V매트릭스</t>
    </r>
    <r>
      <rPr>
        <b/>
        <sz val="22"/>
        <color theme="0"/>
        <rFont val="맑은 고딕"/>
        <family val="3"/>
        <charset val="129"/>
        <scheme val="major"/>
      </rPr>
      <t xml:space="preserve"> </t>
    </r>
    <r>
      <rPr>
        <b/>
        <sz val="22"/>
        <color rgb="FFFFFFCC"/>
        <rFont val="맑은 고딕"/>
        <family val="3"/>
        <charset val="129"/>
        <scheme val="major"/>
      </rPr>
      <t>5차스킬</t>
    </r>
    <r>
      <rPr>
        <b/>
        <sz val="22"/>
        <color theme="0"/>
        <rFont val="맑은 고딕"/>
        <family val="3"/>
        <charset val="129"/>
        <scheme val="major"/>
      </rPr>
      <t xml:space="preserve"> </t>
    </r>
    <r>
      <rPr>
        <b/>
        <sz val="22"/>
        <color rgb="FF00B0F0"/>
        <rFont val="맑은 고딕"/>
        <family val="3"/>
        <charset val="129"/>
        <scheme val="major"/>
      </rPr>
      <t>코어강화</t>
    </r>
    <r>
      <rPr>
        <b/>
        <sz val="22"/>
        <color theme="0"/>
        <rFont val="맑은 고딕"/>
        <family val="3"/>
        <charset val="129"/>
        <scheme val="major"/>
      </rPr>
      <t xml:space="preserve"> </t>
    </r>
    <r>
      <rPr>
        <b/>
        <sz val="22"/>
        <color rgb="FFFF0066"/>
        <rFont val="맑은 고딕"/>
        <family val="3"/>
        <charset val="129"/>
        <scheme val="major"/>
      </rPr>
      <t>계산기</t>
    </r>
    <phoneticPr fontId="3" type="noConversion"/>
  </si>
  <si>
    <t>코어
레벨</t>
    <phoneticPr fontId="3" type="noConversion"/>
  </si>
  <si>
    <t>현재 성장치(%)</t>
    <phoneticPr fontId="3" type="noConversion"/>
  </si>
  <si>
    <t>필요 코어개수</t>
    <phoneticPr fontId="3" type="noConversion"/>
  </si>
  <si>
    <t>필요 경코젬</t>
    <phoneticPr fontId="3" type="noConversion"/>
  </si>
  <si>
    <t>전직 시 지급</t>
    <phoneticPr fontId="3" type="noConversion"/>
  </si>
  <si>
    <t>확률적 획득</t>
    <phoneticPr fontId="3" type="noConversion"/>
  </si>
  <si>
    <t>제작 시 소모
V코어 조각</t>
    <phoneticPr fontId="3" type="noConversion"/>
  </si>
  <si>
    <t>분해 시 획득
V코어 조각</t>
    <phoneticPr fontId="3" type="noConversion"/>
  </si>
  <si>
    <t>현재 성장치(값)</t>
    <phoneticPr fontId="3" type="noConversion"/>
  </si>
  <si>
    <t>코어 제작 및 분해</t>
    <phoneticPr fontId="3" type="noConversion"/>
  </si>
  <si>
    <t>스킬코어 및 강화코어 계산</t>
    <phoneticPr fontId="3" type="noConversion"/>
  </si>
  <si>
    <t>스킬 코어 강화</t>
    <phoneticPr fontId="3" type="noConversion"/>
  </si>
  <si>
    <t>강화 코어 강화</t>
    <phoneticPr fontId="3" type="noConversion"/>
  </si>
  <si>
    <t>강화 코어(4차)</t>
    <phoneticPr fontId="3" type="noConversion"/>
  </si>
  <si>
    <t>스킬 코어(5차)</t>
    <phoneticPr fontId="3" type="noConversion"/>
  </si>
  <si>
    <t>※ 참고용</t>
    <phoneticPr fontId="3" type="noConversion"/>
  </si>
  <si>
    <r>
      <t xml:space="preserve">사용방법 및 참고사항
※ </t>
    </r>
    <r>
      <rPr>
        <b/>
        <sz val="10"/>
        <color theme="1"/>
        <rFont val="맑은 고딕"/>
        <family val="3"/>
        <charset val="129"/>
        <scheme val="major"/>
      </rPr>
      <t>연두색 셀</t>
    </r>
    <r>
      <rPr>
        <sz val="10"/>
        <color theme="1"/>
        <rFont val="맑은 고딕"/>
        <family val="3"/>
        <charset val="129"/>
        <scheme val="major"/>
      </rPr>
      <t>에만 데이터를 입력하세요.
※ 시작레벨, 목표레벨, 현재 성장치(%)를 각각 입력하세요.
※ 참고용 표의 제작 및 분해 수치는 1렙코어 기준입니다.
※ 강화코어는 경코젬 렙업효율이 좋지 않습니다.</t>
    </r>
    <phoneticPr fontId="3" type="noConversion"/>
  </si>
  <si>
    <t>캐릭터 레벨</t>
    <phoneticPr fontId="3" type="noConversion"/>
  </si>
  <si>
    <t>몬스터 레벨</t>
    <phoneticPr fontId="3" type="noConversion"/>
  </si>
  <si>
    <t>재물 획득의 비약 가격</t>
    <phoneticPr fontId="3" type="noConversion"/>
  </si>
  <si>
    <t>시간당 마리 수</t>
    <phoneticPr fontId="3" type="noConversion"/>
  </si>
  <si>
    <t>스탯창 메소 획득량</t>
    <phoneticPr fontId="3" type="noConversion"/>
  </si>
  <si>
    <t>스탯창 아이템 드롭률</t>
    <phoneticPr fontId="3" type="noConversion"/>
  </si>
  <si>
    <t>내레벨-몹레벨</t>
    <phoneticPr fontId="3" type="noConversion"/>
  </si>
  <si>
    <t>경험치 획득량 패널티</t>
    <phoneticPr fontId="3" type="noConversion"/>
  </si>
  <si>
    <t>메소 획득량 패널티</t>
    <phoneticPr fontId="3" type="noConversion"/>
  </si>
  <si>
    <t>획득량</t>
    <phoneticPr fontId="3" type="noConversion"/>
  </si>
  <si>
    <t>시간당 예상 획득 메소</t>
    <phoneticPr fontId="3" type="noConversion"/>
  </si>
  <si>
    <t>재획비 O</t>
    <phoneticPr fontId="3" type="noConversion"/>
  </si>
  <si>
    <t>재획비 X</t>
    <phoneticPr fontId="3" type="noConversion"/>
  </si>
  <si>
    <t>내정보</t>
    <phoneticPr fontId="3" type="noConversion"/>
  </si>
  <si>
    <t>산출기준</t>
    <phoneticPr fontId="3" type="noConversion"/>
  </si>
  <si>
    <t>항목</t>
    <phoneticPr fontId="3" type="noConversion"/>
  </si>
  <si>
    <t>시간당 예상 획득 경험치(값)</t>
    <phoneticPr fontId="3" type="noConversion"/>
  </si>
  <si>
    <t>시간당 예상 획득 경험치(%)</t>
    <phoneticPr fontId="3" type="noConversion"/>
  </si>
  <si>
    <t>정령의 펜던트(30%)</t>
    <phoneticPr fontId="3" type="noConversion"/>
  </si>
  <si>
    <t>혈맹의 반지(10%)</t>
    <phoneticPr fontId="3" type="noConversion"/>
  </si>
  <si>
    <t>경험치 부스트링(15%)</t>
    <phoneticPr fontId="3" type="noConversion"/>
  </si>
  <si>
    <t>경험치쿠폰(1.5배)</t>
    <phoneticPr fontId="3" type="noConversion"/>
  </si>
  <si>
    <t>경험치쿠폰(2배)</t>
    <phoneticPr fontId="3" type="noConversion"/>
  </si>
  <si>
    <t>경험치쿠폰(3배)</t>
    <phoneticPr fontId="3" type="noConversion"/>
  </si>
  <si>
    <t>익스트림 골드(10%)</t>
    <phoneticPr fontId="3" type="noConversion"/>
  </si>
  <si>
    <t>비고</t>
    <phoneticPr fontId="3" type="noConversion"/>
  </si>
  <si>
    <t>경험치 뿌리기(50%)</t>
    <phoneticPr fontId="3" type="noConversion"/>
  </si>
  <si>
    <t>소비아이템</t>
    <phoneticPr fontId="3" type="noConversion"/>
  </si>
  <si>
    <t>장비아이템</t>
    <phoneticPr fontId="3" type="noConversion"/>
  </si>
  <si>
    <t>경험 축적의 비약(10%)</t>
    <phoneticPr fontId="3" type="noConversion"/>
  </si>
  <si>
    <t>스킬</t>
    <phoneticPr fontId="3" type="noConversion"/>
  </si>
  <si>
    <t>하이퍼스탯</t>
    <phoneticPr fontId="3" type="noConversion"/>
  </si>
  <si>
    <t>유니온 점령</t>
    <phoneticPr fontId="3" type="noConversion"/>
  </si>
  <si>
    <t>VIP쿠폰 등</t>
    <phoneticPr fontId="3" type="noConversion"/>
  </si>
  <si>
    <t>마약 쿠폰(15%)</t>
    <phoneticPr fontId="3" type="noConversion"/>
  </si>
  <si>
    <t>제로 유니온 효과</t>
    <phoneticPr fontId="3" type="noConversion"/>
  </si>
  <si>
    <t>쁘띠 오르카</t>
    <phoneticPr fontId="3" type="noConversion"/>
  </si>
  <si>
    <t>쁘띠 메르세데스</t>
    <phoneticPr fontId="3" type="noConversion"/>
  </si>
  <si>
    <t>스탯</t>
    <phoneticPr fontId="3" type="noConversion"/>
  </si>
  <si>
    <t>홀리 심볼</t>
    <phoneticPr fontId="3" type="noConversion"/>
  </si>
  <si>
    <t>쓸만한 홀리 심볼</t>
    <phoneticPr fontId="3" type="noConversion"/>
  </si>
  <si>
    <t>기타</t>
    <phoneticPr fontId="3" type="noConversion"/>
  </si>
  <si>
    <t>메르세데스 링크(15%)</t>
    <phoneticPr fontId="3" type="noConversion"/>
  </si>
  <si>
    <t>2렙 기준</t>
    <phoneticPr fontId="3" type="noConversion"/>
  </si>
  <si>
    <t>추가 exp쿠폰 50% 등</t>
    <phoneticPr fontId="3" type="noConversion"/>
  </si>
  <si>
    <t>필요 EXP 포인트</t>
    <phoneticPr fontId="3" type="noConversion"/>
  </si>
  <si>
    <t>중첩 배제</t>
    <phoneticPr fontId="3" type="noConversion"/>
  </si>
  <si>
    <t>배율 직접기입</t>
    <phoneticPr fontId="3" type="noConversion"/>
  </si>
  <si>
    <t>로디드 다이스(30%)</t>
    <phoneticPr fontId="3" type="noConversion"/>
  </si>
  <si>
    <t>에반 링크(룬 지속 50%)</t>
    <phoneticPr fontId="3" type="noConversion"/>
  </si>
  <si>
    <t>배율</t>
    <phoneticPr fontId="3" type="noConversion"/>
  </si>
  <si>
    <t>결과값</t>
    <phoneticPr fontId="3" type="noConversion"/>
  </si>
  <si>
    <t>소계</t>
    <phoneticPr fontId="3" type="noConversion"/>
  </si>
  <si>
    <t>배율 소계</t>
    <phoneticPr fontId="3" type="noConversion"/>
  </si>
  <si>
    <t>중첩 불가</t>
    <phoneticPr fontId="3" type="noConversion"/>
  </si>
  <si>
    <t>200레벨 이하 해당</t>
    <phoneticPr fontId="3" type="noConversion"/>
  </si>
  <si>
    <t>길드 스탯(5%)</t>
    <phoneticPr fontId="3" type="noConversion"/>
  </si>
  <si>
    <t>몬스터 라이프</t>
    <phoneticPr fontId="3" type="noConversion"/>
  </si>
  <si>
    <t>지속 4분 30초 / 쿨타임 10분</t>
    <phoneticPr fontId="3" type="noConversion"/>
  </si>
  <si>
    <r>
      <t xml:space="preserve">    </t>
    </r>
    <r>
      <rPr>
        <b/>
        <sz val="26"/>
        <color rgb="FF336600"/>
        <rFont val="맑은 고딕"/>
        <family val="3"/>
        <charset val="129"/>
        <scheme val="minor"/>
      </rPr>
      <t>사냥</t>
    </r>
    <r>
      <rPr>
        <b/>
        <sz val="26"/>
        <color theme="0"/>
        <rFont val="맑은 고딕"/>
        <family val="3"/>
        <charset val="129"/>
        <scheme val="minor"/>
      </rPr>
      <t xml:space="preserve"> </t>
    </r>
    <r>
      <rPr>
        <b/>
        <sz val="26"/>
        <color rgb="FFFF0066"/>
        <rFont val="맑은 고딕"/>
        <family val="3"/>
        <charset val="129"/>
        <scheme val="minor"/>
      </rPr>
      <t>효율</t>
    </r>
    <r>
      <rPr>
        <b/>
        <sz val="26"/>
        <color theme="0"/>
        <rFont val="맑은 고딕"/>
        <family val="3"/>
        <charset val="129"/>
        <scheme val="minor"/>
      </rPr>
      <t xml:space="preserve"> </t>
    </r>
    <r>
      <rPr>
        <b/>
        <sz val="26"/>
        <color theme="4" tint="-0.499984740745262"/>
        <rFont val="맑은 고딕"/>
        <family val="3"/>
        <charset val="129"/>
        <scheme val="minor"/>
      </rPr>
      <t>계산기</t>
    </r>
    <phoneticPr fontId="3" type="noConversion"/>
  </si>
  <si>
    <r>
      <rPr>
        <b/>
        <sz val="11"/>
        <color rgb="FFFF0000"/>
        <rFont val="맑은 고딕"/>
        <family val="3"/>
        <charset val="129"/>
        <scheme val="minor"/>
      </rPr>
      <t>1재획</t>
    </r>
    <r>
      <rPr>
        <b/>
        <sz val="11"/>
        <color theme="1"/>
        <rFont val="맑은 고딕"/>
        <family val="3"/>
        <charset val="129"/>
        <scheme val="minor"/>
      </rPr>
      <t>당 메소 순수익</t>
    </r>
    <phoneticPr fontId="3" type="noConversion"/>
  </si>
  <si>
    <t>재획비가 이득이 되는 시점(분)</t>
    <phoneticPr fontId="3" type="noConversion"/>
  </si>
  <si>
    <t>기준 시세</t>
    <phoneticPr fontId="3" type="noConversion"/>
  </si>
  <si>
    <t>총 수익</t>
    <phoneticPr fontId="3" type="noConversion"/>
  </si>
  <si>
    <t>메소</t>
    <phoneticPr fontId="3" type="noConversion"/>
  </si>
  <si>
    <t>코어 젬스톤</t>
    <phoneticPr fontId="3" type="noConversion"/>
  </si>
  <si>
    <t>아케인심볼 선택권</t>
    <phoneticPr fontId="3" type="noConversion"/>
  </si>
  <si>
    <t>세르니움 심볼 선택권</t>
    <phoneticPr fontId="3" type="noConversion"/>
  </si>
  <si>
    <t>아르크스 심볼 선택권</t>
    <phoneticPr fontId="3" type="noConversion"/>
  </si>
  <si>
    <t>오디움 심볼 선택권</t>
    <phoneticPr fontId="3" type="noConversion"/>
  </si>
  <si>
    <t>도원경 심볼 선택권</t>
    <phoneticPr fontId="3" type="noConversion"/>
  </si>
  <si>
    <t>아르테리아 심볼 선택권</t>
    <phoneticPr fontId="3" type="noConversion"/>
  </si>
  <si>
    <t>카르시온 심볼 선택권</t>
    <phoneticPr fontId="3" type="noConversion"/>
  </si>
  <si>
    <t>주문의 흔적</t>
    <phoneticPr fontId="3" type="noConversion"/>
  </si>
  <si>
    <t>영원히 꺼지지 않는 불꽃</t>
    <phoneticPr fontId="3" type="noConversion"/>
  </si>
  <si>
    <t>꺼지지 않는 불꽃</t>
    <phoneticPr fontId="3" type="noConversion"/>
  </si>
  <si>
    <t>영원히 꺼지지 않는 검은 불꽃</t>
    <phoneticPr fontId="3" type="noConversion"/>
  </si>
  <si>
    <t>영롱한 황혼의 정수</t>
    <phoneticPr fontId="3" type="noConversion"/>
  </si>
  <si>
    <t>쥬니퍼베리 씨앗 오일</t>
    <phoneticPr fontId="3" type="noConversion"/>
  </si>
  <si>
    <t>쥬니퍼베리 씨앗</t>
    <phoneticPr fontId="3" type="noConversion"/>
  </si>
  <si>
    <t>히솝 꽃</t>
    <phoneticPr fontId="3" type="noConversion"/>
  </si>
  <si>
    <t>히솝 꽃 오일</t>
    <phoneticPr fontId="3" type="noConversion"/>
  </si>
  <si>
    <t>태초의 정수</t>
    <phoneticPr fontId="3" type="noConversion"/>
  </si>
  <si>
    <t>혼돈의 파편</t>
    <phoneticPr fontId="3" type="noConversion"/>
  </si>
  <si>
    <t>혼돈의 칼날</t>
    <phoneticPr fontId="3" type="noConversion"/>
  </si>
  <si>
    <t>강력한 혼돈의 칼날</t>
    <phoneticPr fontId="3" type="noConversion"/>
  </si>
  <si>
    <t>순메소</t>
    <phoneticPr fontId="3" type="noConversion"/>
  </si>
  <si>
    <r>
      <t xml:space="preserve">     </t>
    </r>
    <r>
      <rPr>
        <b/>
        <sz val="24"/>
        <color rgb="FF336600"/>
        <rFont val="맑은 고딕"/>
        <family val="3"/>
        <charset val="129"/>
        <scheme val="minor"/>
      </rPr>
      <t>재획</t>
    </r>
    <r>
      <rPr>
        <b/>
        <sz val="24"/>
        <color theme="0"/>
        <rFont val="맑은 고딕"/>
        <family val="3"/>
        <charset val="129"/>
        <scheme val="minor"/>
      </rPr>
      <t xml:space="preserve"> </t>
    </r>
    <r>
      <rPr>
        <b/>
        <sz val="24"/>
        <color rgb="FFFF0066"/>
        <rFont val="맑은 고딕"/>
        <family val="3"/>
        <charset val="129"/>
        <scheme val="minor"/>
      </rPr>
      <t>효율</t>
    </r>
    <r>
      <rPr>
        <b/>
        <sz val="24"/>
        <color theme="0"/>
        <rFont val="맑은 고딕"/>
        <family val="3"/>
        <charset val="129"/>
        <scheme val="minor"/>
      </rPr>
      <t xml:space="preserve"> </t>
    </r>
    <r>
      <rPr>
        <b/>
        <sz val="24"/>
        <color theme="4" tint="-0.499984740745262"/>
        <rFont val="맑은 고딕"/>
        <family val="3"/>
        <charset val="129"/>
        <scheme val="minor"/>
      </rPr>
      <t>계산기</t>
    </r>
    <phoneticPr fontId="3" type="noConversion"/>
  </si>
  <si>
    <t>기타아이템</t>
    <phoneticPr fontId="3" type="noConversion"/>
  </si>
  <si>
    <r>
      <rPr>
        <b/>
        <sz val="26"/>
        <color rgb="FF336600"/>
        <rFont val="맑은 고딕"/>
        <family val="3"/>
        <charset val="129"/>
        <scheme val="minor"/>
      </rPr>
      <t xml:space="preserve">    재획(채집)</t>
    </r>
    <r>
      <rPr>
        <b/>
        <sz val="26"/>
        <color theme="1"/>
        <rFont val="맑은 고딕"/>
        <family val="3"/>
        <charset val="129"/>
        <scheme val="minor"/>
      </rPr>
      <t xml:space="preserve"> </t>
    </r>
    <r>
      <rPr>
        <b/>
        <sz val="26"/>
        <color rgb="FFFF0066"/>
        <rFont val="맑은 고딕"/>
        <family val="3"/>
        <charset val="129"/>
        <scheme val="minor"/>
      </rPr>
      <t>정산</t>
    </r>
    <r>
      <rPr>
        <b/>
        <sz val="26"/>
        <color theme="1"/>
        <rFont val="맑은 고딕"/>
        <family val="3"/>
        <charset val="129"/>
        <scheme val="minor"/>
      </rPr>
      <t xml:space="preserve"> </t>
    </r>
    <r>
      <rPr>
        <b/>
        <sz val="26"/>
        <color rgb="FF002060"/>
        <rFont val="맑은 고딕"/>
        <family val="3"/>
        <charset val="129"/>
        <scheme val="minor"/>
      </rPr>
      <t>계산기</t>
    </r>
    <phoneticPr fontId="3" type="noConversion"/>
  </si>
  <si>
    <t>기초데이터</t>
    <phoneticPr fontId="3" type="noConversion"/>
  </si>
  <si>
    <t>기초 데이터</t>
    <phoneticPr fontId="3" type="noConversion"/>
  </si>
  <si>
    <t>기타 보정치</t>
    <phoneticPr fontId="3" type="noConversion"/>
  </si>
  <si>
    <t>메이플포인트</t>
    <phoneticPr fontId="3" type="noConversion"/>
  </si>
  <si>
    <t>환전 메포</t>
    <phoneticPr fontId="3" type="noConversion"/>
  </si>
  <si>
    <t>환율(1억 메소당)</t>
    <phoneticPr fontId="3" type="noConversion"/>
  </si>
  <si>
    <t>풀예열 또는 준정펜 기준</t>
    <phoneticPr fontId="3" type="noConversion"/>
  </si>
  <si>
    <t>※ 연두색 셀에만 데이터를 입력하세요
※ 현재경험치는 경험치 값(숫자)을 입력하세요(% 아님)
※ 하이퍼버닝 적용 여부 체크박스 확인하세요</t>
    <phoneticPr fontId="3" type="noConversion"/>
  </si>
  <si>
    <t>극한 성장의 비약
(200 ~ 249)</t>
  </si>
  <si>
    <t>익성비</t>
    <phoneticPr fontId="3" type="noConversion"/>
  </si>
  <si>
    <r>
      <rPr>
        <b/>
        <sz val="26"/>
        <color rgb="FF0070C0"/>
        <rFont val="맑은 고딕"/>
        <family val="3"/>
        <charset val="129"/>
        <scheme val="minor"/>
      </rPr>
      <t xml:space="preserve">     </t>
    </r>
    <r>
      <rPr>
        <b/>
        <sz val="26"/>
        <color rgb="FFFF0066"/>
        <rFont val="맑은 고딕"/>
        <family val="3"/>
        <charset val="129"/>
        <scheme val="minor"/>
      </rPr>
      <t>성장비약</t>
    </r>
    <r>
      <rPr>
        <b/>
        <sz val="26"/>
        <color rgb="FF0070C0"/>
        <rFont val="맑은 고딕"/>
        <family val="3"/>
        <charset val="129"/>
        <scheme val="minor"/>
      </rPr>
      <t xml:space="preserve"> </t>
    </r>
    <r>
      <rPr>
        <b/>
        <sz val="26"/>
        <color theme="4"/>
        <rFont val="맑은 고딕"/>
        <family val="3"/>
        <charset val="129"/>
        <scheme val="minor"/>
      </rPr>
      <t>레벨별 효율</t>
    </r>
    <r>
      <rPr>
        <b/>
        <sz val="26"/>
        <color theme="1"/>
        <rFont val="맑은 고딕"/>
        <family val="3"/>
        <charset val="129"/>
        <scheme val="minor"/>
      </rPr>
      <t xml:space="preserve"> </t>
    </r>
    <r>
      <rPr>
        <b/>
        <sz val="26"/>
        <color theme="5"/>
        <rFont val="맑은 고딕"/>
        <family val="3"/>
        <charset val="129"/>
        <scheme val="minor"/>
      </rPr>
      <t xml:space="preserve">계산기 </t>
    </r>
    <r>
      <rPr>
        <b/>
        <sz val="26"/>
        <color theme="7" tint="-0.499984740745262"/>
        <rFont val="맑은 고딕"/>
        <family val="3"/>
        <charset val="129"/>
        <scheme val="minor"/>
      </rPr>
      <t>RAW DATA</t>
    </r>
    <phoneticPr fontId="3" type="noConversion"/>
  </si>
  <si>
    <t>성장비1</t>
    <phoneticPr fontId="3" type="noConversion"/>
  </si>
  <si>
    <t>성장비2</t>
    <phoneticPr fontId="3" type="noConversion"/>
  </si>
  <si>
    <t>성장비3</t>
    <phoneticPr fontId="3" type="noConversion"/>
  </si>
  <si>
    <t>태성비</t>
    <phoneticPr fontId="3" type="noConversion"/>
  </si>
  <si>
    <t>극성비</t>
    <phoneticPr fontId="3" type="noConversion"/>
  </si>
  <si>
    <t>총 획득 경험치</t>
  </si>
  <si>
    <t>사용 후 레벨</t>
  </si>
  <si>
    <t>사용 후 경험치</t>
  </si>
  <si>
    <r>
      <rPr>
        <b/>
        <sz val="36"/>
        <color rgb="FF0070C0"/>
        <rFont val="맑은 고딕"/>
        <family val="3"/>
        <charset val="129"/>
        <scheme val="minor"/>
      </rPr>
      <t xml:space="preserve">     </t>
    </r>
    <r>
      <rPr>
        <b/>
        <sz val="36"/>
        <color rgb="FFFF0066"/>
        <rFont val="맑은 고딕"/>
        <family val="3"/>
        <charset val="129"/>
        <scheme val="minor"/>
      </rPr>
      <t>성장비약</t>
    </r>
    <r>
      <rPr>
        <b/>
        <sz val="36"/>
        <color rgb="FF0070C0"/>
        <rFont val="맑은 고딕"/>
        <family val="3"/>
        <charset val="129"/>
        <scheme val="minor"/>
      </rPr>
      <t xml:space="preserve"> </t>
    </r>
    <r>
      <rPr>
        <b/>
        <sz val="36"/>
        <color theme="4"/>
        <rFont val="맑은 고딕"/>
        <family val="3"/>
        <charset val="129"/>
        <scheme val="minor"/>
      </rPr>
      <t>레벨별 효율</t>
    </r>
    <r>
      <rPr>
        <b/>
        <sz val="36"/>
        <color theme="1"/>
        <rFont val="맑은 고딕"/>
        <family val="3"/>
        <charset val="129"/>
        <scheme val="minor"/>
      </rPr>
      <t xml:space="preserve"> </t>
    </r>
    <r>
      <rPr>
        <b/>
        <sz val="36"/>
        <color theme="5"/>
        <rFont val="맑은 고딕"/>
        <family val="3"/>
        <charset val="129"/>
        <scheme val="minor"/>
      </rPr>
      <t>계산기</t>
    </r>
    <phoneticPr fontId="3" type="noConversion"/>
  </si>
  <si>
    <r>
      <t xml:space="preserve">
 사용방법
 1. 연두색 셀에만 데이터를 입력하세요
 2. 현재레벨은 200이상 값만 입력하세요
 3. 비약종류를 드롭다운으로 선택하세요
 4. 비약 개수는 드롭다운으로 선택하세요
 4-1. 비약은 8개 사용까지만 계산가능합니다
 4-2. 제 기술적 한계때문에 그렇습니다
 4-3. 수식을 못짜서 결국 노가다 했습니다
 4-4. 나라는놈…빡대가리…ㅠㅠ
</t>
    </r>
    <r>
      <rPr>
        <b/>
        <sz val="10"/>
        <color theme="1"/>
        <rFont val="맑은 고딕"/>
        <family val="3"/>
        <charset val="129"/>
        <scheme val="minor"/>
      </rPr>
      <t xml:space="preserve"> ※ 본 계산기는 실제 실행 결과와 다소 차이가 
    있을 수 있습니다</t>
    </r>
    <phoneticPr fontId="3" type="noConversion"/>
  </si>
  <si>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 xml:space="preserve"> 사용방법
 1. 연두색 셀에만 데이터를 입력하세요
</t>
    </r>
    <r>
      <rPr>
        <sz val="10"/>
        <color theme="1"/>
        <rFont val="맑은 고딕"/>
        <family val="3"/>
        <charset val="129"/>
        <scheme val="minor"/>
      </rPr>
      <t xml:space="preserve">
 2. 재획 효율 계산기는 순수 메소수익만 계산
 2-1. 드랍퍼로 인한 조각, 코젬 등의 변수는 고려하지 않음
 2-2. 마리당 메소는 (몹레벨 ⅹ 7.5)를 적용
 2-3. 1재획당 메소 순수익(재획비 O)은 [메소수익 - 재획비가격]
 3. 사냥 효율 계산기에 체크박스 없는 셀은 배율 직접 기입
 3-1. 링크스킬은 대부분 2레벨을 사용하므로 2렙 기준 제작됨
 3-2. 로디드다이스의 경우 6눈 1개(확정) 기준으로 제작됨
 3-3. 기타 보정치에는 혹시나 빠진 배율을 입력하면 됨
 4. 정산계산기는 기준시세와 수량을 함께 입력
</t>
    </r>
    <r>
      <rPr>
        <b/>
        <sz val="10"/>
        <color theme="1"/>
        <rFont val="맑은 고딕"/>
        <family val="3"/>
        <charset val="129"/>
        <scheme val="minor"/>
      </rPr>
      <t xml:space="preserve">
 ※ 본 계산기는 실제 실행결과와 다소 차이가 있을 수 있음</t>
    </r>
    <phoneticPr fontId="3" type="noConversion"/>
  </si>
  <si>
    <t>지속 4분 30초 / 쿨타임 15분</t>
    <phoneticPr fontId="3" type="noConversion"/>
  </si>
  <si>
    <t>PC방 접속(30%)</t>
    <phoneticPr fontId="3" type="noConversion"/>
  </si>
  <si>
    <t>내레벨</t>
    <phoneticPr fontId="3" type="noConversion"/>
  </si>
  <si>
    <t>마리당 경험치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</si>
</sst>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176" formatCode="#,###&quot;만 메소 &quot;"/>
    <numFmt numFmtId="177" formatCode="#,###\ &quot;메포 &quot;"/>
    <numFmt numFmtId="178" formatCode="&quot;약&quot;\ ##,##0.0&quot;만&quot;\ &quot;메포 &quot;"/>
    <numFmt numFmtId="179" formatCode="&quot;약&quot;\ ##,##0.0&quot;억&quot;\ &quot;메소 &quot;"/>
    <numFmt numFmtId="180" formatCode="#,###&quot; 마리 &quot;"/>
    <numFmt numFmtId="181" formatCode="#,###&quot; 개 &quot;"/>
    <numFmt numFmtId="182" formatCode="#,###&quot; 일 &quot;"/>
    <numFmt numFmtId="183" formatCode="0.0%"/>
    <numFmt numFmtId="184" formatCode="0.000%"/>
    <numFmt numFmtId="185" formatCode="0.0000%"/>
    <numFmt numFmtId="186" formatCode="0.00000%"/>
    <numFmt numFmtId="187" formatCode="0.000%\ "/>
    <numFmt numFmtId="188" formatCode="General&quot; 개 &quot;"/>
    <numFmt numFmtId="189" formatCode="0.0%\ "/>
    <numFmt numFmtId="190" formatCode="0%\ "/>
    <numFmt numFmtId="191" formatCode="#,###&quot; 메소 &quot;"/>
    <numFmt numFmtId="192" formatCode="General&quot; 분 &quot;"/>
    <numFmt numFmtId="193" formatCode="#,###&quot; 메포 &quot;"/>
    <numFmt numFmtId="194" formatCode="&quot;약&quot;\ #,###&quot; 메소 &quot;"/>
    <numFmt numFmtId="195" formatCode="&quot;약&quot;\ #,###&quot; 메포 &quot;"/>
    <numFmt numFmtId="196" formatCode="#,###&quot;개 사용&quot;"/>
    <numFmt numFmtId="197" formatCode="&quot;약&quot;\ 0.000%\ "/>
  </numFmts>
  <fonts count="6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26"/>
      <color rgb="FFFFFFFF"/>
      <name val="Arial"/>
      <family val="2"/>
    </font>
    <font>
      <b/>
      <sz val="26"/>
      <color theme="1"/>
      <name val="Arial"/>
      <family val="2"/>
    </font>
    <font>
      <b/>
      <sz val="26"/>
      <color rgb="FF8E7CC3"/>
      <name val="Arial"/>
      <family val="2"/>
    </font>
    <font>
      <b/>
      <sz val="26"/>
      <color rgb="FFFFE599"/>
      <name val="Arial"/>
      <family val="2"/>
    </font>
    <font>
      <b/>
      <sz val="26"/>
      <color rgb="FF6FA8DC"/>
      <name val="Arial"/>
      <family val="2"/>
    </font>
    <font>
      <b/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26"/>
      <color rgb="FF0070C0"/>
      <name val="맑은 고딕"/>
      <family val="3"/>
      <charset val="129"/>
      <scheme val="minor"/>
    </font>
    <font>
      <b/>
      <sz val="26"/>
      <color rgb="FFFF00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26"/>
      <color theme="9" tint="-0.499984740745262"/>
      <name val="맑은 고딕"/>
      <family val="3"/>
      <charset val="129"/>
      <scheme val="minor"/>
    </font>
    <font>
      <b/>
      <sz val="24"/>
      <color theme="0"/>
      <name val="맑은 고딕"/>
      <family val="3"/>
      <charset val="129"/>
      <scheme val="minor"/>
    </font>
    <font>
      <b/>
      <sz val="26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6"/>
      <color theme="4"/>
      <name val="맑은 고딕"/>
      <family val="3"/>
      <charset val="129"/>
      <scheme val="minor"/>
    </font>
    <font>
      <b/>
      <sz val="26"/>
      <color theme="5"/>
      <name val="맑은 고딕"/>
      <family val="3"/>
      <charset val="129"/>
      <scheme val="minor"/>
    </font>
    <font>
      <b/>
      <sz val="26"/>
      <color rgb="FFFF006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373A3C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b/>
      <sz val="12"/>
      <color theme="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b/>
      <sz val="22"/>
      <color rgb="FF66FFFF"/>
      <name val="맑은 고딕"/>
      <family val="3"/>
      <charset val="129"/>
      <scheme val="major"/>
    </font>
    <font>
      <b/>
      <sz val="22"/>
      <color rgb="FFFFFFCC"/>
      <name val="맑은 고딕"/>
      <family val="3"/>
      <charset val="129"/>
      <scheme val="major"/>
    </font>
    <font>
      <b/>
      <sz val="22"/>
      <color rgb="FFFF0066"/>
      <name val="맑은 고딕"/>
      <family val="3"/>
      <charset val="129"/>
      <scheme val="major"/>
    </font>
    <font>
      <b/>
      <sz val="22"/>
      <color rgb="FF00B0F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26"/>
      <color theme="4" tint="-0.499984740745262"/>
      <name val="맑은 고딕"/>
      <family val="3"/>
      <charset val="129"/>
      <scheme val="minor"/>
    </font>
    <font>
      <b/>
      <sz val="26"/>
      <color rgb="FF3366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24"/>
      <color rgb="FF336600"/>
      <name val="맑은 고딕"/>
      <family val="3"/>
      <charset val="129"/>
      <scheme val="minor"/>
    </font>
    <font>
      <b/>
      <sz val="24"/>
      <color rgb="FFFF0066"/>
      <name val="맑은 고딕"/>
      <family val="3"/>
      <charset val="129"/>
      <scheme val="minor"/>
    </font>
    <font>
      <b/>
      <sz val="26"/>
      <color rgb="FF002060"/>
      <name val="맑은 고딕"/>
      <family val="3"/>
      <charset val="129"/>
      <scheme val="minor"/>
    </font>
    <font>
      <b/>
      <sz val="24"/>
      <color theme="4" tint="-0.499984740745262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26"/>
      <color theme="7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b/>
      <sz val="36"/>
      <color rgb="FF0070C0"/>
      <name val="맑은 고딕"/>
      <family val="3"/>
      <charset val="129"/>
      <scheme val="minor"/>
    </font>
    <font>
      <b/>
      <sz val="36"/>
      <color rgb="FFFF0066"/>
      <name val="맑은 고딕"/>
      <family val="3"/>
      <charset val="129"/>
      <scheme val="minor"/>
    </font>
    <font>
      <b/>
      <sz val="36"/>
      <color theme="4"/>
      <name val="맑은 고딕"/>
      <family val="3"/>
      <charset val="129"/>
      <scheme val="minor"/>
    </font>
    <font>
      <b/>
      <sz val="36"/>
      <color theme="5"/>
      <name val="맑은 고딕"/>
      <family val="3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BA7FF"/>
        <bgColor indexed="64"/>
      </patternFill>
    </fill>
    <fill>
      <patternFill patternType="solid">
        <fgColor rgb="FFCD4FFF"/>
        <bgColor indexed="64"/>
      </patternFill>
    </fill>
    <fill>
      <patternFill patternType="solid">
        <fgColor rgb="FFFD6FC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20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8" xfId="0" applyFon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177" fontId="10" fillId="10" borderId="8" xfId="1" applyNumberFormat="1" applyFont="1" applyFill="1" applyBorder="1" applyAlignment="1">
      <alignment horizontal="right" vertical="center"/>
    </xf>
    <xf numFmtId="176" fontId="0" fillId="10" borderId="10" xfId="1" applyNumberFormat="1" applyFont="1" applyFill="1" applyBorder="1" applyAlignment="1">
      <alignment horizontal="right" vertical="center"/>
    </xf>
    <xf numFmtId="177" fontId="0" fillId="10" borderId="9" xfId="1" applyNumberFormat="1" applyFont="1" applyFill="1" applyBorder="1" applyAlignment="1">
      <alignment horizontal="right" vertical="center"/>
    </xf>
    <xf numFmtId="178" fontId="0" fillId="0" borderId="10" xfId="1" applyNumberFormat="1" applyFont="1" applyBorder="1" applyAlignment="1">
      <alignment horizontal="right" vertical="center"/>
    </xf>
    <xf numFmtId="179" fontId="10" fillId="0" borderId="11" xfId="1" applyNumberFormat="1" applyFont="1" applyBorder="1" applyAlignment="1">
      <alignment horizontal="right" vertical="center"/>
    </xf>
    <xf numFmtId="179" fontId="0" fillId="0" borderId="10" xfId="1" applyNumberFormat="1" applyFont="1" applyBorder="1" applyAlignment="1">
      <alignment horizontal="right" vertical="center"/>
    </xf>
    <xf numFmtId="179" fontId="0" fillId="0" borderId="11" xfId="1" applyNumberFormat="1" applyFont="1" applyBorder="1" applyAlignment="1">
      <alignment horizontal="right" vertical="center"/>
    </xf>
    <xf numFmtId="41" fontId="0" fillId="0" borderId="0" xfId="1" applyFont="1">
      <alignment vertical="center"/>
    </xf>
    <xf numFmtId="0" fontId="10" fillId="0" borderId="15" xfId="0" applyFont="1" applyBorder="1">
      <alignment vertical="center"/>
    </xf>
    <xf numFmtId="0" fontId="10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28" xfId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29" xfId="1" applyFont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36" xfId="1" applyNumberFormat="1" applyFont="1" applyBorder="1" applyAlignment="1">
      <alignment horizontal="center" vertical="center"/>
    </xf>
    <xf numFmtId="0" fontId="0" fillId="0" borderId="37" xfId="1" applyNumberFormat="1" applyFont="1" applyBorder="1" applyAlignment="1">
      <alignment horizontal="center" vertical="center"/>
    </xf>
    <xf numFmtId="0" fontId="0" fillId="0" borderId="38" xfId="1" applyNumberFormat="1" applyFont="1" applyBorder="1" applyAlignment="1">
      <alignment horizontal="center" vertical="center"/>
    </xf>
    <xf numFmtId="0" fontId="0" fillId="0" borderId="41" xfId="1" applyNumberFormat="1" applyFont="1" applyBorder="1" applyAlignment="1">
      <alignment horizontal="center" vertical="center"/>
    </xf>
    <xf numFmtId="0" fontId="0" fillId="0" borderId="42" xfId="1" applyNumberFormat="1" applyFont="1" applyBorder="1" applyAlignment="1">
      <alignment horizontal="center" vertical="center"/>
    </xf>
    <xf numFmtId="0" fontId="0" fillId="0" borderId="43" xfId="1" applyNumberFormat="1" applyFont="1" applyBorder="1" applyAlignment="1">
      <alignment horizontal="center" vertical="center"/>
    </xf>
    <xf numFmtId="0" fontId="0" fillId="0" borderId="44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0" borderId="21" xfId="1" applyNumberFormat="1" applyFont="1" applyBorder="1" applyAlignment="1">
      <alignment horizontal="center" vertical="center"/>
    </xf>
    <xf numFmtId="0" fontId="0" fillId="0" borderId="45" xfId="1" applyNumberFormat="1" applyFont="1" applyBorder="1" applyAlignment="1">
      <alignment horizontal="center" vertical="center"/>
    </xf>
    <xf numFmtId="0" fontId="0" fillId="0" borderId="46" xfId="1" applyNumberFormat="1" applyFont="1" applyBorder="1" applyAlignment="1">
      <alignment horizontal="center" vertical="center"/>
    </xf>
    <xf numFmtId="41" fontId="11" fillId="13" borderId="31" xfId="1" applyFont="1" applyFill="1" applyBorder="1" applyAlignment="1">
      <alignment horizontal="center" vertical="center"/>
    </xf>
    <xf numFmtId="180" fontId="0" fillId="0" borderId="2" xfId="1" applyNumberFormat="1" applyFont="1" applyBorder="1" applyAlignment="1">
      <alignment horizontal="right" vertical="center"/>
    </xf>
    <xf numFmtId="180" fontId="0" fillId="0" borderId="10" xfId="1" applyNumberFormat="1" applyFont="1" applyBorder="1" applyAlignment="1">
      <alignment horizontal="right" vertical="center"/>
    </xf>
    <xf numFmtId="180" fontId="0" fillId="0" borderId="5" xfId="1" applyNumberFormat="1" applyFont="1" applyBorder="1" applyAlignment="1">
      <alignment horizontal="right" vertical="center"/>
    </xf>
    <xf numFmtId="180" fontId="0" fillId="0" borderId="29" xfId="1" applyNumberFormat="1" applyFont="1" applyBorder="1" applyAlignment="1">
      <alignment horizontal="right" vertical="center"/>
    </xf>
    <xf numFmtId="41" fontId="11" fillId="13" borderId="47" xfId="1" applyFont="1" applyFill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48" xfId="1" applyFont="1" applyBorder="1" applyAlignment="1">
      <alignment horizontal="center" vertical="center"/>
    </xf>
    <xf numFmtId="41" fontId="0" fillId="0" borderId="49" xfId="1" applyFont="1" applyBorder="1" applyAlignment="1">
      <alignment horizontal="center" vertical="center"/>
    </xf>
    <xf numFmtId="41" fontId="0" fillId="0" borderId="50" xfId="1" applyFont="1" applyBorder="1" applyAlignment="1">
      <alignment horizontal="center" vertical="center"/>
    </xf>
    <xf numFmtId="41" fontId="11" fillId="13" borderId="51" xfId="1" applyFont="1" applyFill="1" applyBorder="1" applyAlignment="1">
      <alignment horizontal="center" vertical="center"/>
    </xf>
    <xf numFmtId="181" fontId="0" fillId="0" borderId="52" xfId="1" applyNumberFormat="1" applyFont="1" applyBorder="1" applyAlignment="1">
      <alignment horizontal="right" vertical="center"/>
    </xf>
    <xf numFmtId="181" fontId="0" fillId="0" borderId="53" xfId="1" applyNumberFormat="1" applyFont="1" applyBorder="1" applyAlignment="1">
      <alignment horizontal="right" vertical="center"/>
    </xf>
    <xf numFmtId="181" fontId="0" fillId="0" borderId="54" xfId="1" applyNumberFormat="1" applyFont="1" applyBorder="1" applyAlignment="1">
      <alignment horizontal="right" vertical="center"/>
    </xf>
    <xf numFmtId="181" fontId="0" fillId="0" borderId="55" xfId="1" applyNumberFormat="1" applyFont="1" applyBorder="1" applyAlignment="1">
      <alignment horizontal="right" vertical="center"/>
    </xf>
    <xf numFmtId="181" fontId="0" fillId="0" borderId="56" xfId="1" applyNumberFormat="1" applyFont="1" applyBorder="1" applyAlignment="1">
      <alignment horizontal="right" vertical="center"/>
    </xf>
    <xf numFmtId="0" fontId="5" fillId="0" borderId="2" xfId="1" applyNumberFormat="1" applyFont="1" applyBorder="1" applyAlignment="1">
      <alignment horizontal="center" vertical="center"/>
    </xf>
    <xf numFmtId="41" fontId="0" fillId="0" borderId="2" xfId="1" applyFont="1" applyBorder="1">
      <alignment vertical="center"/>
    </xf>
    <xf numFmtId="41" fontId="0" fillId="0" borderId="2" xfId="1" applyFont="1" applyBorder="1" applyAlignment="1">
      <alignment vertical="center"/>
    </xf>
    <xf numFmtId="0" fontId="5" fillId="21" borderId="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1" fillId="0" borderId="9" xfId="1" applyFont="1" applyFill="1" applyBorder="1" applyAlignment="1">
      <alignment horizontal="center" vertical="center"/>
    </xf>
    <xf numFmtId="41" fontId="0" fillId="0" borderId="10" xfId="0" applyNumberFormat="1" applyBorder="1">
      <alignment vertical="center"/>
    </xf>
    <xf numFmtId="41" fontId="0" fillId="0" borderId="11" xfId="0" applyNumberFormat="1" applyBorder="1">
      <alignment vertical="center"/>
    </xf>
    <xf numFmtId="41" fontId="0" fillId="0" borderId="7" xfId="1" applyFont="1" applyBorder="1">
      <alignment vertical="center"/>
    </xf>
    <xf numFmtId="41" fontId="0" fillId="0" borderId="8" xfId="1" applyFont="1" applyBorder="1" applyAlignment="1">
      <alignment vertical="center"/>
    </xf>
    <xf numFmtId="41" fontId="0" fillId="0" borderId="9" xfId="0" applyNumberFormat="1" applyBorder="1">
      <alignment vertical="center"/>
    </xf>
    <xf numFmtId="0" fontId="0" fillId="0" borderId="57" xfId="1" applyNumberFormat="1" applyFont="1" applyBorder="1" applyAlignment="1">
      <alignment horizontal="center" vertical="center"/>
    </xf>
    <xf numFmtId="0" fontId="0" fillId="0" borderId="43" xfId="1" applyNumberFormat="1" applyFont="1" applyFill="1" applyBorder="1" applyAlignment="1">
      <alignment horizontal="center" vertical="center"/>
    </xf>
    <xf numFmtId="0" fontId="23" fillId="0" borderId="58" xfId="1" applyNumberFormat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5" fillId="25" borderId="2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/>
    </xf>
    <xf numFmtId="0" fontId="5" fillId="29" borderId="2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41" fontId="0" fillId="10" borderId="28" xfId="1" applyFont="1" applyFill="1" applyBorder="1" applyAlignment="1">
      <alignment horizontal="center" vertical="center"/>
    </xf>
    <xf numFmtId="181" fontId="0" fillId="0" borderId="28" xfId="0" applyNumberFormat="1" applyBorder="1" applyAlignment="1">
      <alignment horizontal="right" vertical="center"/>
    </xf>
    <xf numFmtId="41" fontId="0" fillId="10" borderId="2" xfId="1" applyFont="1" applyFill="1" applyBorder="1" applyAlignment="1">
      <alignment horizontal="center" vertical="center"/>
    </xf>
    <xf numFmtId="181" fontId="0" fillId="0" borderId="2" xfId="0" applyNumberFormat="1" applyBorder="1" applyAlignment="1">
      <alignment horizontal="right" vertical="center"/>
    </xf>
    <xf numFmtId="0" fontId="5" fillId="21" borderId="33" xfId="0" applyFont="1" applyFill="1" applyBorder="1" applyAlignment="1">
      <alignment horizontal="center" vertical="center"/>
    </xf>
    <xf numFmtId="182" fontId="0" fillId="0" borderId="34" xfId="0" applyNumberFormat="1" applyBorder="1" applyAlignment="1">
      <alignment horizontal="right" vertical="center"/>
    </xf>
    <xf numFmtId="0" fontId="5" fillId="23" borderId="7" xfId="0" applyFont="1" applyFill="1" applyBorder="1" applyAlignment="1">
      <alignment horizontal="center" vertical="center"/>
    </xf>
    <xf numFmtId="182" fontId="0" fillId="0" borderId="8" xfId="0" applyNumberFormat="1" applyBorder="1" applyAlignment="1">
      <alignment horizontal="right" vertical="center"/>
    </xf>
    <xf numFmtId="0" fontId="5" fillId="24" borderId="7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  <xf numFmtId="41" fontId="0" fillId="10" borderId="10" xfId="1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0" fontId="5" fillId="25" borderId="33" xfId="0" applyFont="1" applyFill="1" applyBorder="1" applyAlignment="1">
      <alignment horizontal="center" vertical="center"/>
    </xf>
    <xf numFmtId="0" fontId="5" fillId="26" borderId="7" xfId="0" applyFont="1" applyFill="1" applyBorder="1" applyAlignment="1">
      <alignment horizontal="center" vertical="center"/>
    </xf>
    <xf numFmtId="0" fontId="5" fillId="27" borderId="7" xfId="0" applyFont="1" applyFill="1" applyBorder="1" applyAlignment="1">
      <alignment horizontal="center" vertical="center"/>
    </xf>
    <xf numFmtId="0" fontId="5" fillId="28" borderId="7" xfId="0" applyFont="1" applyFill="1" applyBorder="1" applyAlignment="1">
      <alignment horizontal="center" vertical="center"/>
    </xf>
    <xf numFmtId="0" fontId="5" fillId="29" borderId="7" xfId="0" applyFont="1" applyFill="1" applyBorder="1" applyAlignment="1">
      <alignment horizontal="center" vertical="center"/>
    </xf>
    <xf numFmtId="0" fontId="5" fillId="30" borderId="9" xfId="0" applyFont="1" applyFill="1" applyBorder="1" applyAlignment="1">
      <alignment horizontal="center" vertical="center"/>
    </xf>
    <xf numFmtId="0" fontId="11" fillId="17" borderId="33" xfId="0" applyFont="1" applyFill="1" applyBorder="1" applyAlignment="1">
      <alignment horizontal="center" vertical="center"/>
    </xf>
    <xf numFmtId="0" fontId="6" fillId="31" borderId="60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6" fillId="31" borderId="61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41" fontId="0" fillId="0" borderId="28" xfId="1" applyFont="1" applyFill="1" applyBorder="1" applyAlignment="1">
      <alignment horizontal="center" vertical="center"/>
    </xf>
    <xf numFmtId="41" fontId="0" fillId="0" borderId="1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6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0" fillId="0" borderId="63" xfId="1" applyNumberFormat="1" applyFont="1" applyBorder="1" applyAlignment="1">
      <alignment horizontal="center" vertical="center"/>
    </xf>
    <xf numFmtId="0" fontId="0" fillId="0" borderId="64" xfId="1" applyNumberFormat="1" applyFont="1" applyBorder="1" applyAlignment="1">
      <alignment horizontal="center" vertical="center"/>
    </xf>
    <xf numFmtId="0" fontId="0" fillId="0" borderId="65" xfId="1" applyNumberFormat="1" applyFont="1" applyBorder="1" applyAlignment="1">
      <alignment horizontal="center" vertical="center"/>
    </xf>
    <xf numFmtId="180" fontId="0" fillId="0" borderId="62" xfId="1" applyNumberFormat="1" applyFont="1" applyBorder="1" applyAlignment="1">
      <alignment horizontal="right" vertical="center"/>
    </xf>
    <xf numFmtId="41" fontId="0" fillId="0" borderId="66" xfId="1" applyFont="1" applyBorder="1" applyAlignment="1">
      <alignment horizontal="center" vertical="center"/>
    </xf>
    <xf numFmtId="181" fontId="0" fillId="0" borderId="67" xfId="1" applyNumberFormat="1" applyFont="1" applyBorder="1" applyAlignment="1">
      <alignment horizontal="right" vertical="center"/>
    </xf>
    <xf numFmtId="41" fontId="0" fillId="0" borderId="5" xfId="1" applyFont="1" applyBorder="1" applyAlignment="1">
      <alignment horizontal="right" vertical="center"/>
    </xf>
    <xf numFmtId="41" fontId="0" fillId="0" borderId="10" xfId="1" applyFont="1" applyBorder="1" applyAlignment="1">
      <alignment horizontal="right" vertical="center"/>
    </xf>
    <xf numFmtId="41" fontId="10" fillId="10" borderId="10" xfId="1" applyFont="1" applyFill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0" fillId="10" borderId="9" xfId="1" applyFont="1" applyFill="1" applyBorder="1" applyAlignment="1">
      <alignment horizontal="center" vertical="center"/>
    </xf>
    <xf numFmtId="183" fontId="0" fillId="0" borderId="2" xfId="2" applyNumberFormat="1" applyFont="1" applyBorder="1" applyAlignment="1">
      <alignment horizontal="center" vertical="center"/>
    </xf>
    <xf numFmtId="183" fontId="0" fillId="0" borderId="10" xfId="2" applyNumberFormat="1" applyFont="1" applyBorder="1" applyAlignment="1">
      <alignment horizontal="center" vertical="center"/>
    </xf>
    <xf numFmtId="183" fontId="0" fillId="0" borderId="8" xfId="2" applyNumberFormat="1" applyFont="1" applyBorder="1" applyAlignment="1">
      <alignment horizontal="center" vertical="center"/>
    </xf>
    <xf numFmtId="183" fontId="0" fillId="0" borderId="11" xfId="2" applyNumberFormat="1" applyFont="1" applyBorder="1" applyAlignment="1">
      <alignment horizontal="center" vertical="center"/>
    </xf>
    <xf numFmtId="183" fontId="0" fillId="0" borderId="29" xfId="2" applyNumberFormat="1" applyFont="1" applyBorder="1" applyAlignment="1">
      <alignment horizontal="center" vertical="center"/>
    </xf>
    <xf numFmtId="183" fontId="0" fillId="0" borderId="69" xfId="2" applyNumberFormat="1" applyFont="1" applyBorder="1" applyAlignment="1">
      <alignment horizontal="center" vertical="center"/>
    </xf>
    <xf numFmtId="41" fontId="35" fillId="0" borderId="74" xfId="1" applyFont="1" applyFill="1" applyBorder="1" applyAlignment="1">
      <alignment horizontal="center" vertical="center"/>
    </xf>
    <xf numFmtId="41" fontId="35" fillId="0" borderId="75" xfId="1" applyFont="1" applyFill="1" applyBorder="1" applyAlignment="1">
      <alignment horizontal="center" vertical="center"/>
    </xf>
    <xf numFmtId="41" fontId="0" fillId="0" borderId="29" xfId="1" applyFont="1" applyBorder="1" applyAlignment="1">
      <alignment horizontal="right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77" xfId="1" applyNumberFormat="1" applyFont="1" applyBorder="1" applyAlignment="1">
      <alignment horizontal="center" vertical="center"/>
    </xf>
    <xf numFmtId="41" fontId="0" fillId="0" borderId="78" xfId="1" applyFont="1" applyBorder="1" applyAlignment="1">
      <alignment horizontal="center" vertical="center"/>
    </xf>
    <xf numFmtId="10" fontId="0" fillId="0" borderId="29" xfId="2" applyNumberFormat="1" applyFon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184" fontId="0" fillId="0" borderId="2" xfId="2" applyNumberFormat="1" applyFont="1" applyBorder="1" applyAlignment="1">
      <alignment horizontal="center" vertical="center"/>
    </xf>
    <xf numFmtId="184" fontId="0" fillId="0" borderId="10" xfId="2" applyNumberFormat="1" applyFont="1" applyBorder="1" applyAlignment="1">
      <alignment horizontal="center" vertical="center"/>
    </xf>
    <xf numFmtId="184" fontId="0" fillId="0" borderId="29" xfId="2" applyNumberFormat="1" applyFont="1" applyBorder="1" applyAlignment="1">
      <alignment horizontal="center" vertical="center"/>
    </xf>
    <xf numFmtId="185" fontId="0" fillId="0" borderId="10" xfId="2" applyNumberFormat="1" applyFont="1" applyBorder="1" applyAlignment="1">
      <alignment horizontal="center" vertical="center"/>
    </xf>
    <xf numFmtId="185" fontId="0" fillId="0" borderId="2" xfId="2" applyNumberFormat="1" applyFont="1" applyBorder="1" applyAlignment="1">
      <alignment horizontal="center" vertical="center"/>
    </xf>
    <xf numFmtId="185" fontId="0" fillId="0" borderId="29" xfId="2" applyNumberFormat="1" applyFont="1" applyBorder="1" applyAlignment="1">
      <alignment horizontal="center" vertical="center"/>
    </xf>
    <xf numFmtId="186" fontId="0" fillId="0" borderId="2" xfId="2" applyNumberFormat="1" applyFont="1" applyBorder="1" applyAlignment="1">
      <alignment horizontal="center" vertical="center"/>
    </xf>
    <xf numFmtId="186" fontId="0" fillId="0" borderId="10" xfId="2" applyNumberFormat="1" applyFont="1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10" fontId="0" fillId="0" borderId="11" xfId="2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0" fillId="0" borderId="82" xfId="1" applyNumberFormat="1" applyFont="1" applyBorder="1" applyAlignment="1">
      <alignment horizontal="center" vertical="center"/>
    </xf>
    <xf numFmtId="0" fontId="0" fillId="0" borderId="83" xfId="1" applyNumberFormat="1" applyFont="1" applyBorder="1" applyAlignment="1">
      <alignment horizontal="center" vertical="center"/>
    </xf>
    <xf numFmtId="0" fontId="0" fillId="0" borderId="84" xfId="1" applyNumberFormat="1" applyFont="1" applyBorder="1" applyAlignment="1">
      <alignment horizontal="center" vertical="center"/>
    </xf>
    <xf numFmtId="41" fontId="0" fillId="0" borderId="85" xfId="1" applyFont="1" applyBorder="1" applyAlignment="1">
      <alignment horizontal="center" vertical="center"/>
    </xf>
    <xf numFmtId="180" fontId="0" fillId="0" borderId="85" xfId="1" applyNumberFormat="1" applyFont="1" applyBorder="1" applyAlignment="1">
      <alignment horizontal="right" vertical="center"/>
    </xf>
    <xf numFmtId="41" fontId="0" fillId="0" borderId="86" xfId="1" applyFont="1" applyBorder="1" applyAlignment="1">
      <alignment horizontal="center" vertical="center"/>
    </xf>
    <xf numFmtId="181" fontId="0" fillId="0" borderId="87" xfId="1" applyNumberFormat="1" applyFont="1" applyBorder="1" applyAlignment="1">
      <alignment horizontal="right" vertical="center"/>
    </xf>
    <xf numFmtId="0" fontId="31" fillId="0" borderId="7" xfId="1" applyNumberFormat="1" applyFont="1" applyBorder="1" applyAlignment="1">
      <alignment horizontal="center" vertical="center"/>
    </xf>
    <xf numFmtId="41" fontId="11" fillId="13" borderId="71" xfId="1" applyFont="1" applyFill="1" applyBorder="1" applyAlignment="1">
      <alignment vertical="center" wrapText="1"/>
    </xf>
    <xf numFmtId="41" fontId="11" fillId="13" borderId="0" xfId="1" applyFont="1" applyFill="1" applyBorder="1" applyAlignment="1">
      <alignment vertical="center" wrapText="1"/>
    </xf>
    <xf numFmtId="0" fontId="31" fillId="0" borderId="0" xfId="1" applyNumberFormat="1" applyFont="1" applyAlignment="1">
      <alignment vertical="center" wrapText="1"/>
    </xf>
    <xf numFmtId="0" fontId="31" fillId="0" borderId="33" xfId="1" applyNumberFormat="1" applyFont="1" applyBorder="1" applyAlignment="1">
      <alignment horizontal="center" vertical="center"/>
    </xf>
    <xf numFmtId="41" fontId="10" fillId="10" borderId="8" xfId="1" applyFont="1" applyFill="1" applyBorder="1" applyAlignment="1">
      <alignment horizontal="center" vertical="center"/>
    </xf>
    <xf numFmtId="41" fontId="0" fillId="10" borderId="8" xfId="1" applyFont="1" applyFill="1" applyBorder="1" applyAlignment="1">
      <alignment horizontal="center" vertical="center"/>
    </xf>
    <xf numFmtId="41" fontId="0" fillId="0" borderId="0" xfId="1" applyFont="1" applyAlignment="1">
      <alignment vertical="center"/>
    </xf>
    <xf numFmtId="0" fontId="8" fillId="0" borderId="0" xfId="0" applyFont="1">
      <alignment vertical="center"/>
    </xf>
    <xf numFmtId="41" fontId="0" fillId="0" borderId="85" xfId="1" applyFont="1" applyBorder="1" applyAlignment="1">
      <alignment horizontal="right" vertical="center"/>
    </xf>
    <xf numFmtId="41" fontId="0" fillId="0" borderId="77" xfId="1" applyFont="1" applyBorder="1" applyAlignment="1">
      <alignment horizontal="center" vertical="center"/>
    </xf>
    <xf numFmtId="41" fontId="0" fillId="0" borderId="38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36" xfId="1" applyFont="1" applyBorder="1" applyAlignment="1">
      <alignment horizontal="center" vertical="center"/>
    </xf>
    <xf numFmtId="41" fontId="36" fillId="0" borderId="0" xfId="1" applyFont="1" applyAlignment="1">
      <alignment horizontal="center" vertical="center"/>
    </xf>
    <xf numFmtId="41" fontId="36" fillId="0" borderId="0" xfId="1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2" xfId="0" applyFont="1" applyBorder="1" applyAlignment="1">
      <alignment horizontal="center" vertical="center"/>
    </xf>
    <xf numFmtId="41" fontId="37" fillId="33" borderId="7" xfId="1" applyFont="1" applyFill="1" applyBorder="1" applyAlignment="1">
      <alignment horizontal="center" vertical="center"/>
    </xf>
    <xf numFmtId="41" fontId="37" fillId="33" borderId="2" xfId="1" applyFont="1" applyFill="1" applyBorder="1" applyAlignment="1">
      <alignment horizontal="center" vertical="center"/>
    </xf>
    <xf numFmtId="41" fontId="37" fillId="33" borderId="3" xfId="1" applyFont="1" applyFill="1" applyBorder="1" applyAlignment="1">
      <alignment horizontal="center" vertical="center"/>
    </xf>
    <xf numFmtId="0" fontId="37" fillId="33" borderId="1" xfId="1" applyNumberFormat="1" applyFont="1" applyFill="1" applyBorder="1" applyAlignment="1">
      <alignment horizontal="center" vertical="center"/>
    </xf>
    <xf numFmtId="0" fontId="37" fillId="33" borderId="41" xfId="1" applyNumberFormat="1" applyFont="1" applyFill="1" applyBorder="1" applyAlignment="1">
      <alignment horizontal="center" vertical="center"/>
    </xf>
    <xf numFmtId="0" fontId="37" fillId="33" borderId="42" xfId="1" applyNumberFormat="1" applyFont="1" applyFill="1" applyBorder="1" applyAlignment="1">
      <alignment horizontal="center" vertical="center"/>
    </xf>
    <xf numFmtId="0" fontId="41" fillId="7" borderId="43" xfId="1" applyNumberFormat="1" applyFont="1" applyFill="1" applyBorder="1" applyAlignment="1">
      <alignment horizontal="center" vertical="center"/>
    </xf>
    <xf numFmtId="0" fontId="41" fillId="7" borderId="44" xfId="1" applyNumberFormat="1" applyFont="1" applyFill="1" applyBorder="1" applyAlignment="1">
      <alignment horizontal="center" vertical="center"/>
    </xf>
    <xf numFmtId="0" fontId="41" fillId="7" borderId="36" xfId="1" applyNumberFormat="1" applyFont="1" applyFill="1" applyBorder="1" applyAlignment="1">
      <alignment horizontal="center" vertical="center"/>
    </xf>
    <xf numFmtId="41" fontId="41" fillId="7" borderId="10" xfId="1" applyFont="1" applyFill="1" applyBorder="1" applyAlignment="1">
      <alignment horizontal="center" vertical="center"/>
    </xf>
    <xf numFmtId="41" fontId="41" fillId="7" borderId="48" xfId="1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41" fontId="37" fillId="33" borderId="8" xfId="1" applyFont="1" applyFill="1" applyBorder="1" applyAlignment="1">
      <alignment horizontal="center" vertical="center"/>
    </xf>
    <xf numFmtId="41" fontId="41" fillId="7" borderId="11" xfId="1" applyFont="1" applyFill="1" applyBorder="1" applyAlignment="1">
      <alignment horizontal="center" vertical="center"/>
    </xf>
    <xf numFmtId="41" fontId="41" fillId="7" borderId="9" xfId="1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41" fontId="36" fillId="10" borderId="7" xfId="1" applyFont="1" applyFill="1" applyBorder="1">
      <alignment vertical="center"/>
    </xf>
    <xf numFmtId="0" fontId="37" fillId="33" borderId="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7" fillId="33" borderId="8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8" xfId="0" applyFont="1" applyBorder="1">
      <alignment vertical="center"/>
    </xf>
    <xf numFmtId="0" fontId="36" fillId="0" borderId="12" xfId="0" applyFont="1" applyBorder="1">
      <alignment vertical="center"/>
    </xf>
    <xf numFmtId="0" fontId="36" fillId="0" borderId="14" xfId="0" applyFont="1" applyBorder="1">
      <alignment vertical="center"/>
    </xf>
    <xf numFmtId="0" fontId="36" fillId="0" borderId="15" xfId="0" applyFont="1" applyBorder="1">
      <alignment vertical="center"/>
    </xf>
    <xf numFmtId="0" fontId="36" fillId="0" borderId="16" xfId="0" applyFont="1" applyBorder="1">
      <alignment vertical="center"/>
    </xf>
    <xf numFmtId="0" fontId="38" fillId="0" borderId="16" xfId="0" applyFont="1" applyBorder="1" applyAlignment="1">
      <alignment vertical="center" wrapText="1"/>
    </xf>
    <xf numFmtId="0" fontId="36" fillId="0" borderId="17" xfId="0" applyFont="1" applyBorder="1">
      <alignment vertical="center"/>
    </xf>
    <xf numFmtId="0" fontId="36" fillId="0" borderId="19" xfId="0" applyFont="1" applyBorder="1">
      <alignment vertical="center"/>
    </xf>
    <xf numFmtId="0" fontId="40" fillId="0" borderId="0" xfId="1" applyNumberFormat="1" applyFont="1" applyFill="1" applyBorder="1" applyAlignment="1">
      <alignment vertical="center"/>
    </xf>
    <xf numFmtId="41" fontId="36" fillId="0" borderId="43" xfId="1" applyFont="1" applyFill="1" applyBorder="1">
      <alignment vertical="center"/>
    </xf>
    <xf numFmtId="41" fontId="36" fillId="10" borderId="62" xfId="1" applyFont="1" applyFill="1" applyBorder="1">
      <alignment vertical="center"/>
    </xf>
    <xf numFmtId="189" fontId="36" fillId="10" borderId="90" xfId="2" applyNumberFormat="1" applyFont="1" applyFill="1" applyBorder="1">
      <alignment vertical="center"/>
    </xf>
    <xf numFmtId="181" fontId="36" fillId="0" borderId="94" xfId="1" applyNumberFormat="1" applyFont="1" applyBorder="1" applyAlignment="1">
      <alignment horizontal="right" vertical="center"/>
    </xf>
    <xf numFmtId="181" fontId="36" fillId="0" borderId="95" xfId="1" applyNumberFormat="1" applyFont="1" applyBorder="1" applyAlignment="1">
      <alignment horizontal="right" vertical="center"/>
    </xf>
    <xf numFmtId="0" fontId="36" fillId="14" borderId="92" xfId="0" applyFont="1" applyFill="1" applyBorder="1" applyAlignment="1">
      <alignment horizontal="center" vertical="center"/>
    </xf>
    <xf numFmtId="0" fontId="36" fillId="14" borderId="93" xfId="0" applyFont="1" applyFill="1" applyBorder="1" applyAlignment="1">
      <alignment horizontal="center" vertical="center"/>
    </xf>
    <xf numFmtId="0" fontId="36" fillId="6" borderId="41" xfId="0" applyFont="1" applyFill="1" applyBorder="1" applyAlignment="1">
      <alignment horizontal="center" vertical="center"/>
    </xf>
    <xf numFmtId="0" fontId="18" fillId="32" borderId="0" xfId="1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1" fontId="0" fillId="10" borderId="6" xfId="1" applyNumberFormat="1" applyFont="1" applyFill="1" applyBorder="1" applyAlignment="1">
      <alignment horizontal="right" vertical="center"/>
    </xf>
    <xf numFmtId="41" fontId="0" fillId="10" borderId="8" xfId="1" applyFont="1" applyFill="1" applyBorder="1" applyAlignment="1">
      <alignment horizontal="right" vertical="center"/>
    </xf>
    <xf numFmtId="180" fontId="0" fillId="10" borderId="8" xfId="1" applyNumberFormat="1" applyFont="1" applyFill="1" applyBorder="1" applyAlignment="1">
      <alignment horizontal="right" vertical="center"/>
    </xf>
    <xf numFmtId="190" fontId="0" fillId="10" borderId="8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2" xfId="1" applyNumberFormat="1" applyFont="1" applyBorder="1" applyAlignment="1">
      <alignment vertical="center"/>
    </xf>
    <xf numFmtId="0" fontId="0" fillId="0" borderId="84" xfId="1" applyNumberFormat="1" applyFont="1" applyBorder="1" applyAlignment="1">
      <alignment vertical="center"/>
    </xf>
    <xf numFmtId="41" fontId="0" fillId="10" borderId="2" xfId="1" applyFont="1" applyFill="1" applyBorder="1">
      <alignment vertical="center"/>
    </xf>
    <xf numFmtId="190" fontId="0" fillId="0" borderId="2" xfId="2" applyNumberFormat="1" applyFont="1" applyFill="1" applyBorder="1" applyAlignment="1">
      <alignment horizontal="right" vertical="center"/>
    </xf>
    <xf numFmtId="41" fontId="0" fillId="10" borderId="2" xfId="1" applyFont="1" applyFill="1" applyBorder="1" applyAlignment="1">
      <alignment horizontal="right" vertical="center"/>
    </xf>
    <xf numFmtId="190" fontId="0" fillId="10" borderId="2" xfId="0" applyNumberFormat="1" applyFill="1" applyBorder="1" applyAlignment="1">
      <alignment horizontal="right" vertical="center"/>
    </xf>
    <xf numFmtId="41" fontId="0" fillId="10" borderId="5" xfId="1" applyFont="1" applyFill="1" applyBorder="1">
      <alignment vertical="center"/>
    </xf>
    <xf numFmtId="190" fontId="0" fillId="0" borderId="5" xfId="2" applyNumberFormat="1" applyFont="1" applyFill="1" applyBorder="1" applyAlignment="1">
      <alignment horizontal="right" vertical="center"/>
    </xf>
    <xf numFmtId="41" fontId="0" fillId="10" borderId="10" xfId="1" applyFont="1" applyFill="1" applyBorder="1">
      <alignment vertical="center"/>
    </xf>
    <xf numFmtId="190" fontId="0" fillId="0" borderId="10" xfId="2" applyNumberFormat="1" applyFont="1" applyFill="1" applyBorder="1" applyAlignment="1">
      <alignment horizontal="right" vertical="center"/>
    </xf>
    <xf numFmtId="41" fontId="5" fillId="0" borderId="93" xfId="1" applyFont="1" applyBorder="1" applyAlignment="1">
      <alignment horizontal="center" vertical="center"/>
    </xf>
    <xf numFmtId="187" fontId="5" fillId="0" borderId="95" xfId="2" applyNumberFormat="1" applyFont="1" applyBorder="1" applyAlignment="1">
      <alignment horizontal="right" vertical="center"/>
    </xf>
    <xf numFmtId="191" fontId="0" fillId="10" borderId="5" xfId="1" applyNumberFormat="1" applyFont="1" applyFill="1" applyBorder="1" applyAlignment="1">
      <alignment horizontal="right" vertical="center"/>
    </xf>
    <xf numFmtId="41" fontId="0" fillId="10" borderId="10" xfId="1" applyFont="1" applyFill="1" applyBorder="1" applyAlignment="1">
      <alignment horizontal="right" vertical="center"/>
    </xf>
    <xf numFmtId="41" fontId="0" fillId="10" borderId="5" xfId="1" applyFont="1" applyFill="1" applyBorder="1" applyAlignment="1">
      <alignment horizontal="right" vertical="center"/>
    </xf>
    <xf numFmtId="190" fontId="0" fillId="10" borderId="5" xfId="0" applyNumberFormat="1" applyFill="1" applyBorder="1" applyAlignment="1">
      <alignment horizontal="right" vertical="center"/>
    </xf>
    <xf numFmtId="190" fontId="5" fillId="0" borderId="76" xfId="2" applyNumberFormat="1" applyFont="1" applyFill="1" applyBorder="1" applyAlignment="1">
      <alignment horizontal="right" vertical="center"/>
    </xf>
    <xf numFmtId="0" fontId="0" fillId="0" borderId="101" xfId="0" applyBorder="1" applyAlignment="1">
      <alignment horizontal="center" vertical="center"/>
    </xf>
    <xf numFmtId="190" fontId="0" fillId="10" borderId="10" xfId="0" applyNumberFormat="1" applyFill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190" fontId="0" fillId="10" borderId="90" xfId="1" applyNumberFormat="1" applyFont="1" applyFill="1" applyBorder="1" applyAlignment="1">
      <alignment horizontal="right" vertical="center"/>
    </xf>
    <xf numFmtId="0" fontId="5" fillId="0" borderId="2" xfId="0" quotePrefix="1" applyFont="1" applyBorder="1" applyAlignment="1">
      <alignment horizontal="center" vertical="center"/>
    </xf>
    <xf numFmtId="0" fontId="5" fillId="30" borderId="96" xfId="0" applyFont="1" applyFill="1" applyBorder="1" applyAlignment="1">
      <alignment horizontal="center" vertical="center"/>
    </xf>
    <xf numFmtId="0" fontId="5" fillId="30" borderId="97" xfId="0" applyFont="1" applyFill="1" applyBorder="1" applyAlignment="1">
      <alignment horizontal="center" vertical="center"/>
    </xf>
    <xf numFmtId="0" fontId="5" fillId="30" borderId="9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91" fontId="0" fillId="10" borderId="5" xfId="0" applyNumberFormat="1" applyFill="1" applyBorder="1">
      <alignment vertical="center"/>
    </xf>
    <xf numFmtId="191" fontId="0" fillId="10" borderId="2" xfId="0" applyNumberFormat="1" applyFill="1" applyBorder="1">
      <alignment vertical="center"/>
    </xf>
    <xf numFmtId="181" fontId="0" fillId="10" borderId="5" xfId="0" applyNumberFormat="1" applyFill="1" applyBorder="1">
      <alignment vertical="center"/>
    </xf>
    <xf numFmtId="181" fontId="0" fillId="10" borderId="2" xfId="0" applyNumberForma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28" borderId="102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91" fontId="0" fillId="0" borderId="93" xfId="0" applyNumberFormat="1" applyBorder="1" applyAlignment="1">
      <alignment horizontal="right" vertical="center"/>
    </xf>
    <xf numFmtId="191" fontId="5" fillId="0" borderId="106" xfId="0" applyNumberFormat="1" applyFont="1" applyBorder="1" applyAlignment="1">
      <alignment horizontal="right" vertical="center"/>
    </xf>
    <xf numFmtId="191" fontId="0" fillId="0" borderId="106" xfId="1" applyNumberFormat="1" applyFont="1" applyBorder="1" applyAlignment="1">
      <alignment horizontal="right" vertical="center"/>
    </xf>
    <xf numFmtId="192" fontId="5" fillId="0" borderId="95" xfId="0" applyNumberFormat="1" applyFont="1" applyBorder="1" applyAlignment="1">
      <alignment horizontal="right" vertical="center"/>
    </xf>
    <xf numFmtId="191" fontId="0" fillId="10" borderId="29" xfId="0" applyNumberFormat="1" applyFill="1" applyBorder="1">
      <alignment vertical="center"/>
    </xf>
    <xf numFmtId="181" fontId="0" fillId="10" borderId="29" xfId="0" applyNumberFormat="1" applyFill="1" applyBorder="1">
      <alignment vertical="center"/>
    </xf>
    <xf numFmtId="191" fontId="5" fillId="0" borderId="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91" fontId="0" fillId="0" borderId="5" xfId="0" applyNumberFormat="1" applyBorder="1" applyAlignment="1">
      <alignment horizontal="center" vertical="center"/>
    </xf>
    <xf numFmtId="0" fontId="5" fillId="28" borderId="107" xfId="0" applyFont="1" applyFill="1" applyBorder="1" applyAlignment="1">
      <alignment horizontal="center" vertical="center"/>
    </xf>
    <xf numFmtId="0" fontId="5" fillId="28" borderId="108" xfId="0" applyFont="1" applyFill="1" applyBorder="1" applyAlignment="1">
      <alignment horizontal="center" vertical="center"/>
    </xf>
    <xf numFmtId="0" fontId="5" fillId="28" borderId="109" xfId="0" applyFont="1" applyFill="1" applyBorder="1" applyAlignment="1">
      <alignment horizontal="center" vertical="center"/>
    </xf>
    <xf numFmtId="0" fontId="5" fillId="37" borderId="107" xfId="0" applyFont="1" applyFill="1" applyBorder="1" applyAlignment="1">
      <alignment horizontal="center" vertical="center"/>
    </xf>
    <xf numFmtId="0" fontId="5" fillId="37" borderId="108" xfId="0" applyFont="1" applyFill="1" applyBorder="1" applyAlignment="1">
      <alignment horizontal="center" vertical="center"/>
    </xf>
    <xf numFmtId="0" fontId="5" fillId="37" borderId="109" xfId="0" applyFont="1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94" fontId="0" fillId="0" borderId="6" xfId="0" applyNumberFormat="1" applyBorder="1" applyAlignment="1">
      <alignment horizontal="right" vertical="center"/>
    </xf>
    <xf numFmtId="194" fontId="0" fillId="0" borderId="11" xfId="0" applyNumberFormat="1" applyBorder="1">
      <alignment vertical="center"/>
    </xf>
    <xf numFmtId="194" fontId="0" fillId="0" borderId="8" xfId="0" applyNumberFormat="1" applyBorder="1" applyAlignment="1">
      <alignment horizontal="right" vertical="center"/>
    </xf>
    <xf numFmtId="194" fontId="0" fillId="0" borderId="69" xfId="0" applyNumberFormat="1" applyBorder="1" applyAlignment="1">
      <alignment horizontal="right" vertical="center"/>
    </xf>
    <xf numFmtId="194" fontId="0" fillId="0" borderId="90" xfId="0" applyNumberFormat="1" applyBorder="1">
      <alignment vertical="center"/>
    </xf>
    <xf numFmtId="194" fontId="5" fillId="0" borderId="104" xfId="0" applyNumberFormat="1" applyFont="1" applyBorder="1">
      <alignment vertical="center"/>
    </xf>
    <xf numFmtId="0" fontId="5" fillId="0" borderId="11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93" fontId="0" fillId="10" borderId="111" xfId="0" applyNumberFormat="1" applyFill="1" applyBorder="1">
      <alignment vertical="center"/>
    </xf>
    <xf numFmtId="195" fontId="5" fillId="0" borderId="104" xfId="0" applyNumberFormat="1" applyFont="1" applyBorder="1" applyAlignment="1">
      <alignment horizontal="right" vertical="center"/>
    </xf>
    <xf numFmtId="41" fontId="35" fillId="27" borderId="74" xfId="1" applyFont="1" applyFill="1" applyBorder="1" applyAlignment="1">
      <alignment horizontal="center" vertical="center"/>
    </xf>
    <xf numFmtId="41" fontId="0" fillId="27" borderId="29" xfId="1" applyFont="1" applyFill="1" applyBorder="1" applyAlignment="1">
      <alignment horizontal="center" vertical="center"/>
    </xf>
    <xf numFmtId="41" fontId="0" fillId="27" borderId="2" xfId="1" applyFont="1" applyFill="1" applyBorder="1" applyAlignment="1">
      <alignment horizontal="center" vertical="center"/>
    </xf>
    <xf numFmtId="41" fontId="0" fillId="27" borderId="10" xfId="1" applyFont="1" applyFill="1" applyBorder="1" applyAlignment="1">
      <alignment horizontal="center" vertical="center"/>
    </xf>
    <xf numFmtId="41" fontId="0" fillId="27" borderId="29" xfId="1" applyFont="1" applyFill="1" applyBorder="1" applyAlignment="1">
      <alignment horizontal="right" vertical="center"/>
    </xf>
    <xf numFmtId="41" fontId="0" fillId="27" borderId="2" xfId="1" applyFont="1" applyFill="1" applyBorder="1" applyAlignment="1">
      <alignment horizontal="right" vertical="center"/>
    </xf>
    <xf numFmtId="41" fontId="0" fillId="27" borderId="10" xfId="1" applyFont="1" applyFill="1" applyBorder="1" applyAlignment="1">
      <alignment horizontal="right" vertical="center"/>
    </xf>
    <xf numFmtId="41" fontId="0" fillId="27" borderId="0" xfId="1" applyFont="1" applyFill="1" applyAlignment="1">
      <alignment horizontal="center" vertical="center"/>
    </xf>
    <xf numFmtId="41" fontId="35" fillId="26" borderId="74" xfId="1" applyFont="1" applyFill="1" applyBorder="1" applyAlignment="1">
      <alignment horizontal="center" vertical="center"/>
    </xf>
    <xf numFmtId="41" fontId="0" fillId="26" borderId="29" xfId="1" applyFont="1" applyFill="1" applyBorder="1" applyAlignment="1">
      <alignment horizontal="center" vertical="center"/>
    </xf>
    <xf numFmtId="41" fontId="0" fillId="26" borderId="0" xfId="1" applyFont="1" applyFill="1" applyAlignment="1">
      <alignment horizontal="center" vertical="center"/>
    </xf>
    <xf numFmtId="41" fontId="6" fillId="22" borderId="117" xfId="1" applyFont="1" applyFill="1" applyBorder="1" applyAlignment="1">
      <alignment horizontal="center" vertical="center" wrapText="1"/>
    </xf>
    <xf numFmtId="41" fontId="11" fillId="22" borderId="70" xfId="1" applyFont="1" applyFill="1" applyBorder="1" applyAlignment="1">
      <alignment horizontal="center" vertical="center"/>
    </xf>
    <xf numFmtId="41" fontId="35" fillId="22" borderId="74" xfId="1" applyFont="1" applyFill="1" applyBorder="1" applyAlignment="1">
      <alignment horizontal="center" vertical="center"/>
    </xf>
    <xf numFmtId="41" fontId="0" fillId="22" borderId="29" xfId="1" applyFont="1" applyFill="1" applyBorder="1" applyAlignment="1">
      <alignment horizontal="center" vertical="center"/>
    </xf>
    <xf numFmtId="41" fontId="0" fillId="22" borderId="2" xfId="1" applyFont="1" applyFill="1" applyBorder="1" applyAlignment="1">
      <alignment horizontal="center" vertical="center"/>
    </xf>
    <xf numFmtId="41" fontId="0" fillId="22" borderId="10" xfId="1" applyFont="1" applyFill="1" applyBorder="1" applyAlignment="1">
      <alignment horizontal="center" vertical="center"/>
    </xf>
    <xf numFmtId="41" fontId="0" fillId="22" borderId="0" xfId="1" applyFont="1" applyFill="1" applyAlignment="1">
      <alignment horizontal="center" vertical="center"/>
    </xf>
    <xf numFmtId="41" fontId="6" fillId="30" borderId="117" xfId="1" applyFont="1" applyFill="1" applyBorder="1" applyAlignment="1">
      <alignment horizontal="center" vertical="center" wrapText="1"/>
    </xf>
    <xf numFmtId="41" fontId="11" fillId="30" borderId="70" xfId="1" applyFont="1" applyFill="1" applyBorder="1" applyAlignment="1">
      <alignment horizontal="center" vertical="center"/>
    </xf>
    <xf numFmtId="41" fontId="35" fillId="30" borderId="74" xfId="1" applyFont="1" applyFill="1" applyBorder="1" applyAlignment="1">
      <alignment horizontal="center" vertical="center"/>
    </xf>
    <xf numFmtId="41" fontId="0" fillId="30" borderId="29" xfId="1" applyFont="1" applyFill="1" applyBorder="1" applyAlignment="1">
      <alignment horizontal="center" vertical="center"/>
    </xf>
    <xf numFmtId="41" fontId="0" fillId="30" borderId="2" xfId="1" applyFont="1" applyFill="1" applyBorder="1" applyAlignment="1">
      <alignment horizontal="center" vertical="center"/>
    </xf>
    <xf numFmtId="41" fontId="0" fillId="30" borderId="10" xfId="1" applyFont="1" applyFill="1" applyBorder="1" applyAlignment="1">
      <alignment horizontal="center" vertical="center"/>
    </xf>
    <xf numFmtId="41" fontId="0" fillId="30" borderId="0" xfId="1" applyFont="1" applyFill="1" applyAlignment="1">
      <alignment horizontal="center" vertical="center"/>
    </xf>
    <xf numFmtId="41" fontId="6" fillId="38" borderId="117" xfId="1" applyFont="1" applyFill="1" applyBorder="1" applyAlignment="1">
      <alignment horizontal="center" vertical="center" wrapText="1"/>
    </xf>
    <xf numFmtId="41" fontId="11" fillId="38" borderId="70" xfId="1" applyFont="1" applyFill="1" applyBorder="1" applyAlignment="1">
      <alignment horizontal="center" vertical="center"/>
    </xf>
    <xf numFmtId="41" fontId="35" fillId="38" borderId="74" xfId="1" applyFont="1" applyFill="1" applyBorder="1" applyAlignment="1">
      <alignment horizontal="center" vertical="center"/>
    </xf>
    <xf numFmtId="41" fontId="0" fillId="38" borderId="29" xfId="1" applyFont="1" applyFill="1" applyBorder="1" applyAlignment="1">
      <alignment horizontal="center" vertical="center"/>
    </xf>
    <xf numFmtId="41" fontId="0" fillId="38" borderId="2" xfId="1" applyFont="1" applyFill="1" applyBorder="1" applyAlignment="1">
      <alignment horizontal="center" vertical="center"/>
    </xf>
    <xf numFmtId="41" fontId="0" fillId="38" borderId="10" xfId="1" applyFont="1" applyFill="1" applyBorder="1" applyAlignment="1">
      <alignment horizontal="center" vertical="center"/>
    </xf>
    <xf numFmtId="41" fontId="0" fillId="38" borderId="0" xfId="1" applyFont="1" applyFill="1" applyAlignment="1">
      <alignment horizontal="center" vertical="center"/>
    </xf>
    <xf numFmtId="41" fontId="35" fillId="39" borderId="74" xfId="1" applyFont="1" applyFill="1" applyBorder="1" applyAlignment="1">
      <alignment horizontal="center" vertical="center"/>
    </xf>
    <xf numFmtId="41" fontId="0" fillId="39" borderId="29" xfId="1" applyFont="1" applyFill="1" applyBorder="1" applyAlignment="1">
      <alignment horizontal="center" vertical="center"/>
    </xf>
    <xf numFmtId="41" fontId="0" fillId="39" borderId="2" xfId="1" applyFont="1" applyFill="1" applyBorder="1" applyAlignment="1">
      <alignment horizontal="center" vertical="center"/>
    </xf>
    <xf numFmtId="41" fontId="0" fillId="39" borderId="10" xfId="1" applyFont="1" applyFill="1" applyBorder="1" applyAlignment="1">
      <alignment horizontal="center" vertical="center"/>
    </xf>
    <xf numFmtId="41" fontId="0" fillId="39" borderId="0" xfId="1" applyFont="1" applyFill="1" applyAlignment="1">
      <alignment horizontal="center" vertical="center"/>
    </xf>
    <xf numFmtId="41" fontId="6" fillId="27" borderId="112" xfId="1" applyFont="1" applyFill="1" applyBorder="1" applyAlignment="1">
      <alignment horizontal="center" vertical="center" wrapText="1"/>
    </xf>
    <xf numFmtId="41" fontId="11" fillId="27" borderId="114" xfId="1" applyFont="1" applyFill="1" applyBorder="1" applyAlignment="1">
      <alignment horizontal="center" vertical="center"/>
    </xf>
    <xf numFmtId="41" fontId="0" fillId="26" borderId="38" xfId="1" applyFont="1" applyFill="1" applyBorder="1" applyAlignment="1">
      <alignment horizontal="center" vertical="center"/>
    </xf>
    <xf numFmtId="41" fontId="0" fillId="26" borderId="1" xfId="1" applyFont="1" applyFill="1" applyBorder="1" applyAlignment="1">
      <alignment horizontal="center" vertical="center"/>
    </xf>
    <xf numFmtId="41" fontId="0" fillId="26" borderId="36" xfId="1" applyFont="1" applyFill="1" applyBorder="1" applyAlignment="1">
      <alignment horizontal="center" vertical="center"/>
    </xf>
    <xf numFmtId="183" fontId="0" fillId="0" borderId="27" xfId="2" applyNumberFormat="1" applyFont="1" applyBorder="1" applyAlignment="1">
      <alignment horizontal="center" vertical="center"/>
    </xf>
    <xf numFmtId="196" fontId="35" fillId="27" borderId="74" xfId="1" applyNumberFormat="1" applyFont="1" applyFill="1" applyBorder="1" applyAlignment="1">
      <alignment horizontal="center" vertical="center"/>
    </xf>
    <xf numFmtId="0" fontId="5" fillId="40" borderId="27" xfId="1" applyNumberFormat="1" applyFont="1" applyFill="1" applyBorder="1" applyAlignment="1">
      <alignment horizontal="center" vertical="center"/>
    </xf>
    <xf numFmtId="41" fontId="0" fillId="40" borderId="0" xfId="1" applyFont="1" applyFill="1" applyAlignment="1">
      <alignment horizontal="center" vertical="center"/>
    </xf>
    <xf numFmtId="0" fontId="0" fillId="40" borderId="0" xfId="0" applyFill="1">
      <alignment vertical="center"/>
    </xf>
    <xf numFmtId="0" fontId="60" fillId="0" borderId="0" xfId="0" applyFont="1">
      <alignment vertical="center"/>
    </xf>
    <xf numFmtId="41" fontId="60" fillId="0" borderId="0" xfId="1" applyFont="1" applyFill="1" applyBorder="1" applyAlignment="1">
      <alignment vertical="center" wrapText="1"/>
    </xf>
    <xf numFmtId="184" fontId="0" fillId="0" borderId="0" xfId="2" applyNumberFormat="1" applyFont="1" applyAlignment="1">
      <alignment horizontal="center" vertical="center"/>
    </xf>
    <xf numFmtId="187" fontId="0" fillId="0" borderId="0" xfId="2" applyNumberFormat="1" applyFont="1" applyAlignment="1">
      <alignment vertical="center"/>
    </xf>
    <xf numFmtId="41" fontId="60" fillId="0" borderId="0" xfId="1" applyFont="1" applyFill="1">
      <alignment vertical="center"/>
    </xf>
    <xf numFmtId="0" fontId="58" fillId="0" borderId="0" xfId="1" applyNumberFormat="1" applyFont="1" applyBorder="1" applyAlignment="1">
      <alignment vertical="top" wrapText="1"/>
    </xf>
    <xf numFmtId="41" fontId="10" fillId="10" borderId="34" xfId="1" applyFont="1" applyFill="1" applyBorder="1" applyAlignment="1">
      <alignment horizontal="center" vertical="center" wrapText="1"/>
    </xf>
    <xf numFmtId="0" fontId="31" fillId="0" borderId="91" xfId="1" applyNumberFormat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188" fontId="0" fillId="10" borderId="90" xfId="1" applyNumberFormat="1" applyFont="1" applyFill="1" applyBorder="1" applyAlignment="1">
      <alignment horizontal="right" vertical="center"/>
    </xf>
    <xf numFmtId="0" fontId="31" fillId="0" borderId="92" xfId="1" applyNumberFormat="1" applyFont="1" applyBorder="1" applyAlignment="1">
      <alignment horizontal="center" vertical="center"/>
    </xf>
    <xf numFmtId="41" fontId="0" fillId="0" borderId="93" xfId="1" applyFont="1" applyBorder="1" applyAlignment="1">
      <alignment horizontal="center" vertical="center"/>
    </xf>
    <xf numFmtId="0" fontId="31" fillId="0" borderId="105" xfId="1" applyNumberFormat="1" applyFont="1" applyBorder="1" applyAlignment="1">
      <alignment horizontal="center" vertical="center"/>
    </xf>
    <xf numFmtId="0" fontId="31" fillId="0" borderId="94" xfId="1" applyNumberFormat="1" applyFont="1" applyBorder="1" applyAlignment="1">
      <alignment horizontal="center" vertical="center"/>
    </xf>
    <xf numFmtId="41" fontId="5" fillId="0" borderId="106" xfId="1" applyFont="1" applyBorder="1" applyAlignment="1">
      <alignment horizontal="center" vertical="center"/>
    </xf>
    <xf numFmtId="197" fontId="5" fillId="0" borderId="95" xfId="2" applyNumberFormat="1" applyFont="1" applyBorder="1" applyAlignment="1">
      <alignment horizontal="right" vertical="center"/>
    </xf>
    <xf numFmtId="41" fontId="5" fillId="0" borderId="3" xfId="1" applyFont="1" applyBorder="1" applyAlignment="1">
      <alignment horizontal="center" vertical="center"/>
    </xf>
    <xf numFmtId="41" fontId="0" fillId="10" borderId="48" xfId="1" applyFont="1" applyFill="1" applyBorder="1" applyAlignment="1">
      <alignment horizontal="center" vertical="center"/>
    </xf>
    <xf numFmtId="0" fontId="5" fillId="0" borderId="119" xfId="1" applyNumberFormat="1" applyFont="1" applyBorder="1" applyAlignment="1">
      <alignment horizontal="center" vertical="center"/>
    </xf>
    <xf numFmtId="41" fontId="10" fillId="0" borderId="56" xfId="1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190" fontId="0" fillId="0" borderId="10" xfId="2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0" fillId="0" borderId="5" xfId="2" applyNumberFormat="1" applyFont="1" applyFill="1" applyBorder="1" applyAlignment="1">
      <alignment horizontal="right" vertical="center"/>
    </xf>
    <xf numFmtId="190" fontId="0" fillId="0" borderId="2" xfId="2" applyNumberFormat="1" applyFont="1" applyFill="1" applyBorder="1" applyAlignment="1">
      <alignment horizontal="right" vertical="center"/>
    </xf>
    <xf numFmtId="190" fontId="0" fillId="0" borderId="10" xfId="2" applyNumberFormat="1" applyFont="1" applyFill="1" applyBorder="1" applyAlignment="1">
      <alignment horizontal="right" vertical="center"/>
    </xf>
    <xf numFmtId="0" fontId="25" fillId="37" borderId="0" xfId="0" applyFont="1" applyFill="1" applyAlignment="1">
      <alignment horizontal="center" vertical="center"/>
    </xf>
    <xf numFmtId="0" fontId="5" fillId="30" borderId="92" xfId="0" applyFont="1" applyFill="1" applyBorder="1" applyAlignment="1">
      <alignment horizontal="center" vertical="center"/>
    </xf>
    <xf numFmtId="0" fontId="5" fillId="30" borderId="94" xfId="0" applyFont="1" applyFill="1" applyBorder="1" applyAlignment="1">
      <alignment horizontal="center" vertical="center"/>
    </xf>
    <xf numFmtId="0" fontId="26" fillId="30" borderId="0" xfId="0" applyFont="1" applyFill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28" borderId="102" xfId="0" applyFont="1" applyFill="1" applyBorder="1" applyAlignment="1">
      <alignment horizontal="center" vertical="center"/>
    </xf>
    <xf numFmtId="0" fontId="5" fillId="28" borderId="103" xfId="0" applyFont="1" applyFill="1" applyBorder="1" applyAlignment="1">
      <alignment horizontal="center" vertical="center"/>
    </xf>
    <xf numFmtId="0" fontId="0" fillId="6" borderId="9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18" fillId="28" borderId="0" xfId="0" applyFont="1" applyFill="1" applyAlignment="1">
      <alignment horizontal="center" vertical="center"/>
    </xf>
    <xf numFmtId="0" fontId="5" fillId="30" borderId="81" xfId="0" applyFont="1" applyFill="1" applyBorder="1" applyAlignment="1">
      <alignment horizontal="center" vertical="center"/>
    </xf>
    <xf numFmtId="0" fontId="5" fillId="30" borderId="76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37" borderId="92" xfId="0" applyFont="1" applyFill="1" applyBorder="1" applyAlignment="1">
      <alignment horizontal="center" vertical="center"/>
    </xf>
    <xf numFmtId="0" fontId="5" fillId="37" borderId="105" xfId="0" applyFont="1" applyFill="1" applyBorder="1" applyAlignment="1">
      <alignment horizontal="center" vertical="center"/>
    </xf>
    <xf numFmtId="0" fontId="5" fillId="37" borderId="4" xfId="0" applyFont="1" applyFill="1" applyBorder="1" applyAlignment="1">
      <alignment horizontal="center" vertical="center"/>
    </xf>
    <xf numFmtId="0" fontId="5" fillId="37" borderId="7" xfId="0" applyFont="1" applyFill="1" applyBorder="1" applyAlignment="1">
      <alignment horizontal="center" vertical="center"/>
    </xf>
    <xf numFmtId="0" fontId="5" fillId="37" borderId="91" xfId="0" applyFont="1" applyFill="1" applyBorder="1" applyAlignment="1">
      <alignment horizontal="center" vertical="center"/>
    </xf>
    <xf numFmtId="0" fontId="5" fillId="37" borderId="94" xfId="0" applyFont="1" applyFill="1" applyBorder="1" applyAlignment="1">
      <alignment horizontal="center" vertical="center"/>
    </xf>
    <xf numFmtId="0" fontId="5" fillId="37" borderId="100" xfId="0" applyFont="1" applyFill="1" applyBorder="1" applyAlignment="1">
      <alignment horizontal="center" vertical="center"/>
    </xf>
    <xf numFmtId="0" fontId="38" fillId="13" borderId="12" xfId="1" applyNumberFormat="1" applyFont="1" applyFill="1" applyBorder="1" applyAlignment="1">
      <alignment horizontal="center" vertical="center" wrapText="1"/>
    </xf>
    <xf numFmtId="0" fontId="38" fillId="13" borderId="13" xfId="1" applyNumberFormat="1" applyFont="1" applyFill="1" applyBorder="1" applyAlignment="1">
      <alignment horizontal="center" vertical="center" wrapText="1"/>
    </xf>
    <xf numFmtId="0" fontId="38" fillId="13" borderId="88" xfId="1" applyNumberFormat="1" applyFont="1" applyFill="1" applyBorder="1" applyAlignment="1">
      <alignment horizontal="center" vertical="center" wrapText="1"/>
    </xf>
    <xf numFmtId="0" fontId="38" fillId="13" borderId="15" xfId="1" applyNumberFormat="1" applyFont="1" applyFill="1" applyBorder="1" applyAlignment="1">
      <alignment horizontal="center" vertical="center" wrapText="1"/>
    </xf>
    <xf numFmtId="0" fontId="38" fillId="13" borderId="0" xfId="1" applyNumberFormat="1" applyFont="1" applyFill="1" applyBorder="1" applyAlignment="1">
      <alignment horizontal="center" vertical="center" wrapText="1"/>
    </xf>
    <xf numFmtId="0" fontId="38" fillId="13" borderId="89" xfId="1" applyNumberFormat="1" applyFont="1" applyFill="1" applyBorder="1" applyAlignment="1">
      <alignment horizontal="center" vertical="center" wrapText="1"/>
    </xf>
    <xf numFmtId="0" fontId="38" fillId="13" borderId="45" xfId="1" applyNumberFormat="1" applyFont="1" applyFill="1" applyBorder="1" applyAlignment="1">
      <alignment horizontal="center" vertical="center" wrapText="1"/>
    </xf>
    <xf numFmtId="0" fontId="38" fillId="13" borderId="46" xfId="1" applyNumberFormat="1" applyFont="1" applyFill="1" applyBorder="1" applyAlignment="1">
      <alignment horizontal="center" vertical="center" wrapText="1"/>
    </xf>
    <xf numFmtId="0" fontId="38" fillId="13" borderId="38" xfId="1" applyNumberFormat="1" applyFont="1" applyFill="1" applyBorder="1" applyAlignment="1">
      <alignment horizontal="center" vertical="center" wrapText="1"/>
    </xf>
    <xf numFmtId="0" fontId="46" fillId="27" borderId="2" xfId="0" applyFont="1" applyFill="1" applyBorder="1" applyAlignment="1">
      <alignment horizontal="center" vertical="center" wrapText="1"/>
    </xf>
    <xf numFmtId="0" fontId="46" fillId="27" borderId="2" xfId="0" applyFont="1" applyFill="1" applyBorder="1" applyAlignment="1">
      <alignment horizontal="center" vertical="center"/>
    </xf>
    <xf numFmtId="0" fontId="46" fillId="27" borderId="7" xfId="0" applyFont="1" applyFill="1" applyBorder="1" applyAlignment="1">
      <alignment horizontal="center" vertical="center"/>
    </xf>
    <xf numFmtId="0" fontId="46" fillId="27" borderId="2" xfId="1" applyNumberFormat="1" applyFont="1" applyFill="1" applyBorder="1" applyAlignment="1">
      <alignment horizontal="center" vertical="center"/>
    </xf>
    <xf numFmtId="0" fontId="39" fillId="13" borderId="5" xfId="1" applyNumberFormat="1" applyFont="1" applyFill="1" applyBorder="1" applyAlignment="1">
      <alignment horizontal="center" vertical="center"/>
    </xf>
    <xf numFmtId="0" fontId="39" fillId="13" borderId="49" xfId="1" applyNumberFormat="1" applyFont="1" applyFill="1" applyBorder="1" applyAlignment="1">
      <alignment horizontal="center" vertical="center"/>
    </xf>
    <xf numFmtId="0" fontId="37" fillId="0" borderId="2" xfId="1" applyNumberFormat="1" applyFont="1" applyFill="1" applyBorder="1" applyAlignment="1">
      <alignment horizontal="center" vertical="center"/>
    </xf>
    <xf numFmtId="0" fontId="37" fillId="0" borderId="3" xfId="1" applyNumberFormat="1" applyFont="1" applyFill="1" applyBorder="1" applyAlignment="1">
      <alignment horizontal="center" vertical="center"/>
    </xf>
    <xf numFmtId="0" fontId="46" fillId="27" borderId="2" xfId="1" applyNumberFormat="1" applyFont="1" applyFill="1" applyBorder="1" applyAlignment="1">
      <alignment horizontal="center" vertical="center" wrapText="1"/>
    </xf>
    <xf numFmtId="0" fontId="40" fillId="34" borderId="0" xfId="1" applyNumberFormat="1" applyFont="1" applyFill="1" applyBorder="1" applyAlignment="1">
      <alignment horizontal="center" vertical="center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21" xfId="0" applyFont="1" applyFill="1" applyBorder="1" applyAlignment="1">
      <alignment horizontal="center" vertical="center" wrapText="1"/>
    </xf>
    <xf numFmtId="0" fontId="38" fillId="17" borderId="22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7" fillId="0" borderId="9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horizontal="center" vertical="center" wrapText="1"/>
    </xf>
    <xf numFmtId="0" fontId="46" fillId="27" borderId="8" xfId="1" applyNumberFormat="1" applyFont="1" applyFill="1" applyBorder="1" applyAlignment="1">
      <alignment horizontal="center" vertical="center" wrapText="1"/>
    </xf>
    <xf numFmtId="0" fontId="46" fillId="27" borderId="8" xfId="1" applyNumberFormat="1" applyFont="1" applyFill="1" applyBorder="1" applyAlignment="1">
      <alignment horizontal="center" vertical="center"/>
    </xf>
    <xf numFmtId="41" fontId="37" fillId="33" borderId="2" xfId="1" applyFont="1" applyFill="1" applyBorder="1" applyAlignment="1">
      <alignment horizontal="center" vertical="center"/>
    </xf>
    <xf numFmtId="41" fontId="37" fillId="33" borderId="3" xfId="1" applyFont="1" applyFill="1" applyBorder="1" applyAlignment="1">
      <alignment horizontal="center" vertical="center"/>
    </xf>
    <xf numFmtId="0" fontId="37" fillId="33" borderId="7" xfId="0" applyFont="1" applyFill="1" applyBorder="1" applyAlignment="1">
      <alignment horizontal="center" vertical="center"/>
    </xf>
    <xf numFmtId="0" fontId="37" fillId="33" borderId="2" xfId="0" applyFont="1" applyFill="1" applyBorder="1" applyAlignment="1">
      <alignment horizontal="center" vertical="center"/>
    </xf>
    <xf numFmtId="0" fontId="37" fillId="33" borderId="8" xfId="0" applyFont="1" applyFill="1" applyBorder="1" applyAlignment="1">
      <alignment horizontal="center" vertical="center"/>
    </xf>
    <xf numFmtId="0" fontId="39" fillId="13" borderId="20" xfId="0" applyFont="1" applyFill="1" applyBorder="1" applyAlignment="1">
      <alignment horizontal="center" vertical="center"/>
    </xf>
    <xf numFmtId="0" fontId="39" fillId="13" borderId="21" xfId="0" applyFont="1" applyFill="1" applyBorder="1" applyAlignment="1">
      <alignment horizontal="center" vertical="center"/>
    </xf>
    <xf numFmtId="0" fontId="39" fillId="13" borderId="22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47" fillId="27" borderId="23" xfId="0" applyFont="1" applyFill="1" applyBorder="1" applyAlignment="1">
      <alignment horizontal="center" vertical="center"/>
    </xf>
    <xf numFmtId="0" fontId="47" fillId="27" borderId="24" xfId="0" applyFont="1" applyFill="1" applyBorder="1" applyAlignment="1">
      <alignment horizontal="center" vertical="center"/>
    </xf>
    <xf numFmtId="0" fontId="47" fillId="27" borderId="25" xfId="0" applyFont="1" applyFill="1" applyBorder="1" applyAlignment="1">
      <alignment horizontal="center" vertical="center"/>
    </xf>
    <xf numFmtId="0" fontId="46" fillId="27" borderId="3" xfId="1" applyNumberFormat="1" applyFont="1" applyFill="1" applyBorder="1" applyAlignment="1">
      <alignment horizontal="center" vertical="center" wrapText="1"/>
    </xf>
    <xf numFmtId="0" fontId="46" fillId="27" borderId="3" xfId="1" applyNumberFormat="1" applyFont="1" applyFill="1" applyBorder="1" applyAlignment="1">
      <alignment horizontal="center" vertical="center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1" fontId="21" fillId="13" borderId="20" xfId="1" applyFont="1" applyFill="1" applyBorder="1" applyAlignment="1">
      <alignment horizontal="center" vertical="center"/>
    </xf>
    <xf numFmtId="41" fontId="21" fillId="13" borderId="21" xfId="1" applyFont="1" applyFill="1" applyBorder="1" applyAlignment="1">
      <alignment horizontal="center" vertical="center"/>
    </xf>
    <xf numFmtId="41" fontId="21" fillId="13" borderId="14" xfId="1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left" vertical="center" wrapText="1"/>
    </xf>
    <xf numFmtId="0" fontId="18" fillId="14" borderId="0" xfId="1" applyNumberFormat="1" applyFont="1" applyFill="1" applyAlignment="1">
      <alignment horizontal="center" vertical="center"/>
    </xf>
    <xf numFmtId="0" fontId="11" fillId="13" borderId="39" xfId="1" applyNumberFormat="1" applyFont="1" applyFill="1" applyBorder="1" applyAlignment="1">
      <alignment horizontal="center" vertical="center"/>
    </xf>
    <xf numFmtId="0" fontId="11" fillId="13" borderId="40" xfId="1" applyNumberFormat="1" applyFont="1" applyFill="1" applyBorder="1" applyAlignment="1">
      <alignment horizontal="center" vertical="center"/>
    </xf>
    <xf numFmtId="0" fontId="11" fillId="13" borderId="35" xfId="1" applyNumberFormat="1" applyFont="1" applyFill="1" applyBorder="1" applyAlignment="1">
      <alignment horizontal="center" vertical="center"/>
    </xf>
    <xf numFmtId="41" fontId="11" fillId="13" borderId="80" xfId="1" applyFont="1" applyFill="1" applyBorder="1" applyAlignment="1">
      <alignment horizontal="center" vertical="center"/>
    </xf>
    <xf numFmtId="41" fontId="11" fillId="13" borderId="76" xfId="1" applyFont="1" applyFill="1" applyBorder="1" applyAlignment="1">
      <alignment horizontal="center" vertical="center"/>
    </xf>
    <xf numFmtId="41" fontId="11" fillId="13" borderId="29" xfId="1" applyFont="1" applyFill="1" applyBorder="1" applyAlignment="1">
      <alignment horizontal="center" vertical="center"/>
    </xf>
    <xf numFmtId="41" fontId="11" fillId="0" borderId="70" xfId="1" applyFont="1" applyFill="1" applyBorder="1" applyAlignment="1">
      <alignment horizontal="center" vertical="center"/>
    </xf>
    <xf numFmtId="41" fontId="11" fillId="0" borderId="73" xfId="1" applyFont="1" applyFill="1" applyBorder="1" applyAlignment="1">
      <alignment horizontal="center" vertical="center"/>
    </xf>
    <xf numFmtId="41" fontId="22" fillId="13" borderId="30" xfId="1" applyFont="1" applyFill="1" applyBorder="1" applyAlignment="1">
      <alignment horizontal="center" vertical="center"/>
    </xf>
    <xf numFmtId="41" fontId="22" fillId="13" borderId="32" xfId="1" applyFont="1" applyFill="1" applyBorder="1" applyAlignment="1">
      <alignment horizontal="center" vertical="center"/>
    </xf>
    <xf numFmtId="0" fontId="58" fillId="0" borderId="12" xfId="1" applyNumberFormat="1" applyFont="1" applyBorder="1" applyAlignment="1">
      <alignment horizontal="left" vertical="top" wrapText="1"/>
    </xf>
    <xf numFmtId="0" fontId="58" fillId="0" borderId="14" xfId="1" applyNumberFormat="1" applyFont="1" applyBorder="1" applyAlignment="1">
      <alignment horizontal="left" vertical="top" wrapText="1"/>
    </xf>
    <xf numFmtId="0" fontId="58" fillId="0" borderId="15" xfId="1" applyNumberFormat="1" applyFont="1" applyBorder="1" applyAlignment="1">
      <alignment horizontal="left" vertical="top" wrapText="1"/>
    </xf>
    <xf numFmtId="0" fontId="58" fillId="0" borderId="16" xfId="1" applyNumberFormat="1" applyFont="1" applyBorder="1" applyAlignment="1">
      <alignment horizontal="left" vertical="top" wrapText="1"/>
    </xf>
    <xf numFmtId="0" fontId="58" fillId="0" borderId="17" xfId="1" applyNumberFormat="1" applyFont="1" applyBorder="1" applyAlignment="1">
      <alignment horizontal="left" vertical="top" wrapText="1"/>
    </xf>
    <xf numFmtId="0" fontId="58" fillId="0" borderId="19" xfId="1" applyNumberFormat="1" applyFont="1" applyBorder="1" applyAlignment="1">
      <alignment horizontal="left" vertical="top" wrapText="1"/>
    </xf>
    <xf numFmtId="0" fontId="61" fillId="32" borderId="0" xfId="1" applyNumberFormat="1" applyFont="1" applyFill="1" applyAlignment="1">
      <alignment horizontal="center" vertical="center"/>
    </xf>
    <xf numFmtId="0" fontId="11" fillId="13" borderId="79" xfId="1" applyNumberFormat="1" applyFont="1" applyFill="1" applyBorder="1" applyAlignment="1">
      <alignment horizontal="center" vertical="center"/>
    </xf>
    <xf numFmtId="0" fontId="11" fillId="13" borderId="80" xfId="1" applyNumberFormat="1" applyFont="1" applyFill="1" applyBorder="1" applyAlignment="1">
      <alignment horizontal="center" vertical="center"/>
    </xf>
    <xf numFmtId="0" fontId="11" fillId="13" borderId="81" xfId="1" applyNumberFormat="1" applyFont="1" applyFill="1" applyBorder="1" applyAlignment="1">
      <alignment horizontal="center" vertical="center"/>
    </xf>
    <xf numFmtId="0" fontId="11" fillId="13" borderId="76" xfId="1" applyNumberFormat="1" applyFont="1" applyFill="1" applyBorder="1" applyAlignment="1">
      <alignment horizontal="center" vertical="center"/>
    </xf>
    <xf numFmtId="0" fontId="11" fillId="13" borderId="68" xfId="1" applyNumberFormat="1" applyFont="1" applyFill="1" applyBorder="1" applyAlignment="1">
      <alignment horizontal="center" vertical="center"/>
    </xf>
    <xf numFmtId="0" fontId="11" fillId="13" borderId="29" xfId="1" applyNumberFormat="1" applyFont="1" applyFill="1" applyBorder="1" applyAlignment="1">
      <alignment horizontal="center" vertical="center"/>
    </xf>
    <xf numFmtId="41" fontId="11" fillId="13" borderId="71" xfId="1" applyFont="1" applyFill="1" applyBorder="1" applyAlignment="1">
      <alignment horizontal="center" vertical="center" wrapText="1"/>
    </xf>
    <xf numFmtId="41" fontId="11" fillId="13" borderId="72" xfId="1" applyFont="1" applyFill="1" applyBorder="1" applyAlignment="1">
      <alignment horizontal="center" vertical="center" wrapText="1"/>
    </xf>
    <xf numFmtId="0" fontId="18" fillId="32" borderId="0" xfId="1" applyNumberFormat="1" applyFont="1" applyFill="1" applyAlignment="1">
      <alignment horizontal="center" vertical="center"/>
    </xf>
    <xf numFmtId="41" fontId="6" fillId="27" borderId="117" xfId="1" applyFont="1" applyFill="1" applyBorder="1" applyAlignment="1">
      <alignment horizontal="center" vertical="center" wrapText="1"/>
    </xf>
    <xf numFmtId="41" fontId="6" fillId="39" borderId="112" xfId="1" applyFont="1" applyFill="1" applyBorder="1" applyAlignment="1">
      <alignment horizontal="center" vertical="center" wrapText="1"/>
    </xf>
    <xf numFmtId="41" fontId="6" fillId="39" borderId="113" xfId="1" applyFont="1" applyFill="1" applyBorder="1" applyAlignment="1">
      <alignment horizontal="center" vertical="center" wrapText="1"/>
    </xf>
    <xf numFmtId="41" fontId="11" fillId="27" borderId="70" xfId="1" applyFont="1" applyFill="1" applyBorder="1" applyAlignment="1">
      <alignment horizontal="center" vertical="center"/>
    </xf>
    <xf numFmtId="41" fontId="11" fillId="39" borderId="114" xfId="1" applyFont="1" applyFill="1" applyBorder="1" applyAlignment="1">
      <alignment horizontal="center" vertical="center"/>
    </xf>
    <xf numFmtId="41" fontId="11" fillId="39" borderId="115" xfId="1" applyFont="1" applyFill="1" applyBorder="1" applyAlignment="1">
      <alignment horizontal="center" vertical="center"/>
    </xf>
    <xf numFmtId="41" fontId="6" fillId="26" borderId="112" xfId="1" applyFont="1" applyFill="1" applyBorder="1" applyAlignment="1">
      <alignment horizontal="center" vertical="center" wrapText="1"/>
    </xf>
    <xf numFmtId="41" fontId="6" fillId="26" borderId="113" xfId="1" applyFont="1" applyFill="1" applyBorder="1" applyAlignment="1">
      <alignment horizontal="center" vertical="center" wrapText="1"/>
    </xf>
    <xf numFmtId="41" fontId="6" fillId="26" borderId="118" xfId="1" applyFont="1" applyFill="1" applyBorder="1" applyAlignment="1">
      <alignment horizontal="center" vertical="center" wrapText="1"/>
    </xf>
    <xf numFmtId="41" fontId="11" fillId="26" borderId="114" xfId="1" applyFont="1" applyFill="1" applyBorder="1" applyAlignment="1">
      <alignment horizontal="center" vertical="center"/>
    </xf>
    <xf numFmtId="41" fontId="11" fillId="26" borderId="115" xfId="1" applyFont="1" applyFill="1" applyBorder="1" applyAlignment="1">
      <alignment horizontal="center" vertical="center"/>
    </xf>
    <xf numFmtId="41" fontId="11" fillId="26" borderId="116" xfId="1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center" vertical="center"/>
    </xf>
    <xf numFmtId="0" fontId="6" fillId="18" borderId="7" xfId="1" applyNumberFormat="1" applyFont="1" applyFill="1" applyBorder="1" applyAlignment="1">
      <alignment horizontal="center" vertical="center"/>
    </xf>
    <xf numFmtId="0" fontId="22" fillId="13" borderId="12" xfId="1" applyNumberFormat="1" applyFont="1" applyFill="1" applyBorder="1" applyAlignment="1">
      <alignment horizontal="center" vertical="center"/>
    </xf>
    <xf numFmtId="0" fontId="22" fillId="13" borderId="13" xfId="1" applyNumberFormat="1" applyFont="1" applyFill="1" applyBorder="1" applyAlignment="1">
      <alignment horizontal="center" vertical="center"/>
    </xf>
    <xf numFmtId="0" fontId="22" fillId="13" borderId="14" xfId="1" applyNumberFormat="1" applyFont="1" applyFill="1" applyBorder="1" applyAlignment="1">
      <alignment horizontal="center" vertical="center"/>
    </xf>
    <xf numFmtId="0" fontId="22" fillId="13" borderId="15" xfId="1" applyNumberFormat="1" applyFont="1" applyFill="1" applyBorder="1" applyAlignment="1">
      <alignment horizontal="center" vertical="center"/>
    </xf>
    <xf numFmtId="0" fontId="22" fillId="13" borderId="0" xfId="1" applyNumberFormat="1" applyFont="1" applyFill="1" applyBorder="1" applyAlignment="1">
      <alignment horizontal="center" vertical="center"/>
    </xf>
    <xf numFmtId="0" fontId="22" fillId="13" borderId="16" xfId="1" applyNumberFormat="1" applyFont="1" applyFill="1" applyBorder="1" applyAlignment="1">
      <alignment horizontal="center" vertical="center"/>
    </xf>
    <xf numFmtId="0" fontId="22" fillId="13" borderId="45" xfId="1" applyNumberFormat="1" applyFont="1" applyFill="1" applyBorder="1" applyAlignment="1">
      <alignment horizontal="center" vertical="center"/>
    </xf>
    <xf numFmtId="0" fontId="22" fillId="13" borderId="46" xfId="1" applyNumberFormat="1" applyFont="1" applyFill="1" applyBorder="1" applyAlignment="1">
      <alignment horizontal="center" vertical="center"/>
    </xf>
    <xf numFmtId="0" fontId="22" fillId="13" borderId="59" xfId="1" applyNumberFormat="1" applyFont="1" applyFill="1" applyBorder="1" applyAlignment="1">
      <alignment horizontal="center" vertical="center"/>
    </xf>
    <xf numFmtId="0" fontId="26" fillId="16" borderId="0" xfId="0" applyFont="1" applyFill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2" fillId="17" borderId="4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9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CCCC"/>
      <color rgb="FFCCFFCC"/>
      <color rgb="FFFF99CC"/>
      <color rgb="FFCCECFF"/>
      <color rgb="FFCCCCFF"/>
      <color rgb="FFFFCC99"/>
      <color rgb="FFFFFFCC"/>
      <color rgb="FFFFCCFF"/>
      <color rgb="FFFF0066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AD8" lockText="1" noThreeD="1"/>
</file>

<file path=xl/ctrlProps/ctrlProp10.xml><?xml version="1.0" encoding="utf-8"?>
<formControlPr xmlns="http://schemas.microsoft.com/office/spreadsheetml/2009/9/main" objectType="CheckBox" fmlaLink="AD17" lockText="1" noThreeD="1"/>
</file>

<file path=xl/ctrlProps/ctrlProp11.xml><?xml version="1.0" encoding="utf-8"?>
<formControlPr xmlns="http://schemas.microsoft.com/office/spreadsheetml/2009/9/main" objectType="CheckBox" fmlaLink="AD21" lockText="1" noThreeD="1"/>
</file>

<file path=xl/ctrlProps/ctrlProp12.xml><?xml version="1.0" encoding="utf-8"?>
<formControlPr xmlns="http://schemas.microsoft.com/office/spreadsheetml/2009/9/main" objectType="CheckBox" fmlaLink="AD22" lockText="1" noThreeD="1"/>
</file>

<file path=xl/ctrlProps/ctrlProp13.xml><?xml version="1.0" encoding="utf-8"?>
<formControlPr xmlns="http://schemas.microsoft.com/office/spreadsheetml/2009/9/main" objectType="CheckBox" fmlaLink="AD23" lockText="1" noThreeD="1"/>
</file>

<file path=xl/ctrlProps/ctrlProp14.xml><?xml version="1.0" encoding="utf-8"?>
<formControlPr xmlns="http://schemas.microsoft.com/office/spreadsheetml/2009/9/main" objectType="CheckBox" fmlaLink="AD26" lockText="1" noThreeD="1"/>
</file>

<file path=xl/ctrlProps/ctrlProp15.xml><?xml version="1.0" encoding="utf-8"?>
<formControlPr xmlns="http://schemas.microsoft.com/office/spreadsheetml/2009/9/main" objectType="CheckBox" fmlaLink="AD27" lockText="1" noThreeD="1"/>
</file>

<file path=xl/ctrlProps/ctrlProp16.xml><?xml version="1.0" encoding="utf-8"?>
<formControlPr xmlns="http://schemas.microsoft.com/office/spreadsheetml/2009/9/main" objectType="CheckBox" fmlaLink="AD28" lockText="1" noThreeD="1"/>
</file>

<file path=xl/ctrlProps/ctrlProp17.xml><?xml version="1.0" encoding="utf-8"?>
<formControlPr xmlns="http://schemas.microsoft.com/office/spreadsheetml/2009/9/main" objectType="CheckBox" fmlaLink="AD30" lockText="1" noThreeD="1"/>
</file>

<file path=xl/ctrlProps/ctrlProp18.xml><?xml version="1.0" encoding="utf-8"?>
<formControlPr xmlns="http://schemas.microsoft.com/office/spreadsheetml/2009/9/main" objectType="CheckBox" fmlaLink="AD29" lockText="1" noThreeD="1"/>
</file>

<file path=xl/ctrlProps/ctrlProp19.xml><?xml version="1.0" encoding="utf-8"?>
<formControlPr xmlns="http://schemas.microsoft.com/office/spreadsheetml/2009/9/main" objectType="CheckBox" checked="Checked" fmlaLink="$AB$6" lockText="1" noThreeD="1"/>
</file>

<file path=xl/ctrlProps/ctrlProp2.xml><?xml version="1.0" encoding="utf-8"?>
<formControlPr xmlns="http://schemas.microsoft.com/office/spreadsheetml/2009/9/main" objectType="CheckBox" fmlaLink="AD9" lockText="1" noThreeD="1"/>
</file>

<file path=xl/ctrlProps/ctrlProp3.xml><?xml version="1.0" encoding="utf-8"?>
<formControlPr xmlns="http://schemas.microsoft.com/office/spreadsheetml/2009/9/main" objectType="CheckBox" fmlaLink="AD10" lockText="1" noThreeD="1"/>
</file>

<file path=xl/ctrlProps/ctrlProp4.xml><?xml version="1.0" encoding="utf-8"?>
<formControlPr xmlns="http://schemas.microsoft.com/office/spreadsheetml/2009/9/main" objectType="CheckBox" fmlaLink="AD11" lockText="1" noThreeD="1"/>
</file>

<file path=xl/ctrlProps/ctrlProp5.xml><?xml version="1.0" encoding="utf-8"?>
<formControlPr xmlns="http://schemas.microsoft.com/office/spreadsheetml/2009/9/main" objectType="CheckBox" fmlaLink="AD12" lockText="1" noThreeD="1"/>
</file>

<file path=xl/ctrlProps/ctrlProp6.xml><?xml version="1.0" encoding="utf-8"?>
<formControlPr xmlns="http://schemas.microsoft.com/office/spreadsheetml/2009/9/main" objectType="CheckBox" fmlaLink="AD13" lockText="1" noThreeD="1"/>
</file>

<file path=xl/ctrlProps/ctrlProp7.xml><?xml version="1.0" encoding="utf-8"?>
<formControlPr xmlns="http://schemas.microsoft.com/office/spreadsheetml/2009/9/main" objectType="CheckBox" fmlaLink="AD14" lockText="1" noThreeD="1"/>
</file>

<file path=xl/ctrlProps/ctrlProp8.xml><?xml version="1.0" encoding="utf-8"?>
<formControlPr xmlns="http://schemas.microsoft.com/office/spreadsheetml/2009/9/main" objectType="CheckBox" fmlaLink="AD15" lockText="1" noThreeD="1"/>
</file>

<file path=xl/ctrlProps/ctrlProp9.xml><?xml version="1.0" encoding="utf-8"?>
<formControlPr xmlns="http://schemas.microsoft.com/office/spreadsheetml/2009/9/main" objectType="CheckBox" fmlaLink="AD1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png"/><Relationship Id="rId16" Type="http://schemas.openxmlformats.org/officeDocument/2006/relationships/image" Target="../media/image34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5" Type="http://schemas.openxmlformats.org/officeDocument/2006/relationships/image" Target="../media/image3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</xdr:row>
          <xdr:rowOff>9525</xdr:rowOff>
        </xdr:from>
        <xdr:to>
          <xdr:col>7</xdr:col>
          <xdr:colOff>657225</xdr:colOff>
          <xdr:row>7</xdr:row>
          <xdr:rowOff>295275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9525</xdr:rowOff>
        </xdr:from>
        <xdr:to>
          <xdr:col>7</xdr:col>
          <xdr:colOff>657225</xdr:colOff>
          <xdr:row>8</xdr:row>
          <xdr:rowOff>295275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</xdr:row>
          <xdr:rowOff>9525</xdr:rowOff>
        </xdr:from>
        <xdr:to>
          <xdr:col>7</xdr:col>
          <xdr:colOff>657225</xdr:colOff>
          <xdr:row>9</xdr:row>
          <xdr:rowOff>295275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9525</xdr:rowOff>
        </xdr:from>
        <xdr:to>
          <xdr:col>7</xdr:col>
          <xdr:colOff>657225</xdr:colOff>
          <xdr:row>10</xdr:row>
          <xdr:rowOff>295275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11</xdr:row>
          <xdr:rowOff>9525</xdr:rowOff>
        </xdr:from>
        <xdr:to>
          <xdr:col>7</xdr:col>
          <xdr:colOff>657225</xdr:colOff>
          <xdr:row>11</xdr:row>
          <xdr:rowOff>295275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12</xdr:row>
          <xdr:rowOff>9525</xdr:rowOff>
        </xdr:from>
        <xdr:to>
          <xdr:col>7</xdr:col>
          <xdr:colOff>657225</xdr:colOff>
          <xdr:row>12</xdr:row>
          <xdr:rowOff>295275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13</xdr:row>
          <xdr:rowOff>9525</xdr:rowOff>
        </xdr:from>
        <xdr:to>
          <xdr:col>7</xdr:col>
          <xdr:colOff>657225</xdr:colOff>
          <xdr:row>13</xdr:row>
          <xdr:rowOff>295275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14</xdr:row>
          <xdr:rowOff>9525</xdr:rowOff>
        </xdr:from>
        <xdr:to>
          <xdr:col>7</xdr:col>
          <xdr:colOff>657225</xdr:colOff>
          <xdr:row>14</xdr:row>
          <xdr:rowOff>295275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9525</xdr:rowOff>
        </xdr:from>
        <xdr:to>
          <xdr:col>7</xdr:col>
          <xdr:colOff>657225</xdr:colOff>
          <xdr:row>15</xdr:row>
          <xdr:rowOff>295275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16</xdr:row>
          <xdr:rowOff>9525</xdr:rowOff>
        </xdr:from>
        <xdr:to>
          <xdr:col>7</xdr:col>
          <xdr:colOff>657225</xdr:colOff>
          <xdr:row>16</xdr:row>
          <xdr:rowOff>295275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</xdr:rowOff>
        </xdr:from>
        <xdr:to>
          <xdr:col>7</xdr:col>
          <xdr:colOff>657225</xdr:colOff>
          <xdr:row>20</xdr:row>
          <xdr:rowOff>295275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9525</xdr:rowOff>
        </xdr:from>
        <xdr:to>
          <xdr:col>7</xdr:col>
          <xdr:colOff>657225</xdr:colOff>
          <xdr:row>21</xdr:row>
          <xdr:rowOff>295275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9525</xdr:rowOff>
        </xdr:from>
        <xdr:to>
          <xdr:col>7</xdr:col>
          <xdr:colOff>657225</xdr:colOff>
          <xdr:row>22</xdr:row>
          <xdr:rowOff>295275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25</xdr:row>
          <xdr:rowOff>9525</xdr:rowOff>
        </xdr:from>
        <xdr:to>
          <xdr:col>7</xdr:col>
          <xdr:colOff>657225</xdr:colOff>
          <xdr:row>25</xdr:row>
          <xdr:rowOff>295275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9525</xdr:rowOff>
        </xdr:from>
        <xdr:to>
          <xdr:col>7</xdr:col>
          <xdr:colOff>657225</xdr:colOff>
          <xdr:row>26</xdr:row>
          <xdr:rowOff>295275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9525</xdr:rowOff>
        </xdr:from>
        <xdr:to>
          <xdr:col>7</xdr:col>
          <xdr:colOff>657225</xdr:colOff>
          <xdr:row>27</xdr:row>
          <xdr:rowOff>295275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</xdr:row>
          <xdr:rowOff>9525</xdr:rowOff>
        </xdr:from>
        <xdr:to>
          <xdr:col>7</xdr:col>
          <xdr:colOff>657225</xdr:colOff>
          <xdr:row>29</xdr:row>
          <xdr:rowOff>295275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240840</xdr:colOff>
      <xdr:row>1</xdr:row>
      <xdr:rowOff>0</xdr:rowOff>
    </xdr:from>
    <xdr:to>
      <xdr:col>6</xdr:col>
      <xdr:colOff>1029893</xdr:colOff>
      <xdr:row>1</xdr:row>
      <xdr:rowOff>761383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9565" y="209550"/>
          <a:ext cx="789053" cy="7613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251406</xdr:colOff>
      <xdr:row>1</xdr:row>
      <xdr:rowOff>43085</xdr:rowOff>
    </xdr:from>
    <xdr:to>
      <xdr:col>2</xdr:col>
      <xdr:colOff>253259</xdr:colOff>
      <xdr:row>1</xdr:row>
      <xdr:rowOff>747334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31" y="252635"/>
          <a:ext cx="725753" cy="7042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165046</xdr:colOff>
      <xdr:row>1</xdr:row>
      <xdr:rowOff>39862</xdr:rowOff>
    </xdr:from>
    <xdr:to>
      <xdr:col>12</xdr:col>
      <xdr:colOff>1025518</xdr:colOff>
      <xdr:row>1</xdr:row>
      <xdr:rowOff>731615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09296" y="249412"/>
          <a:ext cx="860472" cy="69175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28</xdr:row>
          <xdr:rowOff>9525</xdr:rowOff>
        </xdr:from>
        <xdr:to>
          <xdr:col>7</xdr:col>
          <xdr:colOff>657225</xdr:colOff>
          <xdr:row>28</xdr:row>
          <xdr:rowOff>295275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사용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677955</xdr:colOff>
      <xdr:row>4</xdr:row>
      <xdr:rowOff>23913</xdr:rowOff>
    </xdr:from>
    <xdr:to>
      <xdr:col>10</xdr:col>
      <xdr:colOff>253418</xdr:colOff>
      <xdr:row>4</xdr:row>
      <xdr:rowOff>594966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4926" y="1727207"/>
          <a:ext cx="640021" cy="571053"/>
        </a:xfrm>
        <a:prstGeom prst="rect">
          <a:avLst/>
        </a:prstGeom>
      </xdr:spPr>
    </xdr:pic>
    <xdr:clientData/>
  </xdr:twoCellAnchor>
  <xdr:twoCellAnchor editAs="oneCell">
    <xdr:from>
      <xdr:col>5</xdr:col>
      <xdr:colOff>677258</xdr:colOff>
      <xdr:row>4</xdr:row>
      <xdr:rowOff>32193</xdr:rowOff>
    </xdr:from>
    <xdr:to>
      <xdr:col>6</xdr:col>
      <xdr:colOff>258711</xdr:colOff>
      <xdr:row>4</xdr:row>
      <xdr:rowOff>586694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7287" y="1735487"/>
          <a:ext cx="646012" cy="554501"/>
        </a:xfrm>
        <a:prstGeom prst="rect">
          <a:avLst/>
        </a:prstGeom>
      </xdr:spPr>
    </xdr:pic>
    <xdr:clientData/>
  </xdr:twoCellAnchor>
  <xdr:twoCellAnchor editAs="oneCell">
    <xdr:from>
      <xdr:col>14</xdr:col>
      <xdr:colOff>246360</xdr:colOff>
      <xdr:row>1</xdr:row>
      <xdr:rowOff>34250</xdr:rowOff>
    </xdr:from>
    <xdr:to>
      <xdr:col>14</xdr:col>
      <xdr:colOff>926267</xdr:colOff>
      <xdr:row>1</xdr:row>
      <xdr:rowOff>737202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9772" y="247162"/>
          <a:ext cx="679907" cy="7029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12887</xdr:colOff>
      <xdr:row>1</xdr:row>
      <xdr:rowOff>34294</xdr:rowOff>
    </xdr:from>
    <xdr:to>
      <xdr:col>7</xdr:col>
      <xdr:colOff>203269</xdr:colOff>
      <xdr:row>1</xdr:row>
      <xdr:rowOff>746675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57475" y="247206"/>
          <a:ext cx="941176" cy="71238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99333</xdr:colOff>
      <xdr:row>4</xdr:row>
      <xdr:rowOff>72120</xdr:rowOff>
    </xdr:from>
    <xdr:to>
      <xdr:col>4</xdr:col>
      <xdr:colOff>683781</xdr:colOff>
      <xdr:row>4</xdr:row>
      <xdr:rowOff>557894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5940" y="589191"/>
          <a:ext cx="584448" cy="485774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4</xdr:row>
      <xdr:rowOff>62593</xdr:rowOff>
    </xdr:from>
    <xdr:to>
      <xdr:col>5</xdr:col>
      <xdr:colOff>809561</xdr:colOff>
      <xdr:row>4</xdr:row>
      <xdr:rowOff>538783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3882" y="579664"/>
          <a:ext cx="514286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4</xdr:row>
      <xdr:rowOff>62595</xdr:rowOff>
    </xdr:from>
    <xdr:to>
      <xdr:col>8</xdr:col>
      <xdr:colOff>679698</xdr:colOff>
      <xdr:row>4</xdr:row>
      <xdr:rowOff>548369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9643" y="579666"/>
          <a:ext cx="584448" cy="485774"/>
        </a:xfrm>
        <a:prstGeom prst="rect">
          <a:avLst/>
        </a:prstGeom>
      </xdr:spPr>
    </xdr:pic>
    <xdr:clientData/>
  </xdr:twoCellAnchor>
  <xdr:twoCellAnchor editAs="oneCell">
    <xdr:from>
      <xdr:col>9</xdr:col>
      <xdr:colOff>304799</xdr:colOff>
      <xdr:row>4</xdr:row>
      <xdr:rowOff>66675</xdr:rowOff>
    </xdr:from>
    <xdr:to>
      <xdr:col>9</xdr:col>
      <xdr:colOff>819085</xdr:colOff>
      <xdr:row>4</xdr:row>
      <xdr:rowOff>542865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4" y="371475"/>
          <a:ext cx="514286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99332</xdr:colOff>
      <xdr:row>4</xdr:row>
      <xdr:rowOff>66677</xdr:rowOff>
    </xdr:from>
    <xdr:to>
      <xdr:col>6</xdr:col>
      <xdr:colOff>683780</xdr:colOff>
      <xdr:row>4</xdr:row>
      <xdr:rowOff>552451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1511" y="583748"/>
          <a:ext cx="584448" cy="485774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4</xdr:row>
      <xdr:rowOff>66675</xdr:rowOff>
    </xdr:from>
    <xdr:to>
      <xdr:col>7</xdr:col>
      <xdr:colOff>809560</xdr:colOff>
      <xdr:row>4</xdr:row>
      <xdr:rowOff>542865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49" y="371475"/>
          <a:ext cx="514286" cy="4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78440</xdr:colOff>
      <xdr:row>1</xdr:row>
      <xdr:rowOff>78441</xdr:rowOff>
    </xdr:from>
    <xdr:to>
      <xdr:col>9</xdr:col>
      <xdr:colOff>723338</xdr:colOff>
      <xdr:row>1</xdr:row>
      <xdr:rowOff>764241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6205" y="291353"/>
          <a:ext cx="64489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1219200</xdr:colOff>
      <xdr:row>1</xdr:row>
      <xdr:rowOff>19051</xdr:rowOff>
    </xdr:from>
    <xdr:to>
      <xdr:col>5</xdr:col>
      <xdr:colOff>359405</xdr:colOff>
      <xdr:row>2</xdr:row>
      <xdr:rowOff>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228601"/>
          <a:ext cx="816605" cy="7429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49788</xdr:colOff>
      <xdr:row>4</xdr:row>
      <xdr:rowOff>39830</xdr:rowOff>
    </xdr:from>
    <xdr:to>
      <xdr:col>12</xdr:col>
      <xdr:colOff>283554</xdr:colOff>
      <xdr:row>4</xdr:row>
      <xdr:rowOff>264938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7263" y="1535255"/>
          <a:ext cx="233766" cy="2251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0</xdr:rowOff>
        </xdr:from>
        <xdr:to>
          <xdr:col>12</xdr:col>
          <xdr:colOff>952500</xdr:colOff>
          <xdr:row>5</xdr:row>
          <xdr:rowOff>304800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버닝 적용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726330</xdr:colOff>
      <xdr:row>4</xdr:row>
      <xdr:rowOff>49368</xdr:rowOff>
    </xdr:from>
    <xdr:to>
      <xdr:col>7</xdr:col>
      <xdr:colOff>321370</xdr:colOff>
      <xdr:row>4</xdr:row>
      <xdr:rowOff>579236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6205" y="1697193"/>
          <a:ext cx="585640" cy="529868"/>
        </a:xfrm>
        <a:prstGeom prst="rect">
          <a:avLst/>
        </a:prstGeom>
      </xdr:spPr>
    </xdr:pic>
    <xdr:clientData/>
  </xdr:twoCellAnchor>
  <xdr:twoCellAnchor editAs="oneCell">
    <xdr:from>
      <xdr:col>14</xdr:col>
      <xdr:colOff>818685</xdr:colOff>
      <xdr:row>4</xdr:row>
      <xdr:rowOff>35425</xdr:rowOff>
    </xdr:from>
    <xdr:to>
      <xdr:col>15</xdr:col>
      <xdr:colOff>86144</xdr:colOff>
      <xdr:row>4</xdr:row>
      <xdr:rowOff>593177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9135" y="1683250"/>
          <a:ext cx="543809" cy="557752"/>
        </a:xfrm>
        <a:prstGeom prst="rect">
          <a:avLst/>
        </a:prstGeom>
      </xdr:spPr>
    </xdr:pic>
    <xdr:clientData/>
  </xdr:twoCellAnchor>
  <xdr:twoCellAnchor editAs="oneCell">
    <xdr:from>
      <xdr:col>16</xdr:col>
      <xdr:colOff>870403</xdr:colOff>
      <xdr:row>4</xdr:row>
      <xdr:rowOff>49676</xdr:rowOff>
    </xdr:from>
    <xdr:to>
      <xdr:col>17</xdr:col>
      <xdr:colOff>101100</xdr:colOff>
      <xdr:row>4</xdr:row>
      <xdr:rowOff>569400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48278" y="1697501"/>
          <a:ext cx="507047" cy="519724"/>
        </a:xfrm>
        <a:prstGeom prst="rect">
          <a:avLst/>
        </a:prstGeom>
      </xdr:spPr>
    </xdr:pic>
    <xdr:clientData/>
  </xdr:twoCellAnchor>
  <xdr:twoCellAnchor editAs="oneCell">
    <xdr:from>
      <xdr:col>8</xdr:col>
      <xdr:colOff>792319</xdr:colOff>
      <xdr:row>4</xdr:row>
      <xdr:rowOff>49369</xdr:rowOff>
    </xdr:from>
    <xdr:to>
      <xdr:col>9</xdr:col>
      <xdr:colOff>207761</xdr:colOff>
      <xdr:row>4</xdr:row>
      <xdr:rowOff>579236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73869" y="1697194"/>
          <a:ext cx="529867" cy="529867"/>
        </a:xfrm>
        <a:prstGeom prst="rect">
          <a:avLst/>
        </a:prstGeom>
      </xdr:spPr>
    </xdr:pic>
    <xdr:clientData/>
  </xdr:twoCellAnchor>
  <xdr:twoCellAnchor editAs="oneCell">
    <xdr:from>
      <xdr:col>10</xdr:col>
      <xdr:colOff>812204</xdr:colOff>
      <xdr:row>4</xdr:row>
      <xdr:rowOff>48028</xdr:rowOff>
    </xdr:from>
    <xdr:to>
      <xdr:col>11</xdr:col>
      <xdr:colOff>178358</xdr:colOff>
      <xdr:row>4</xdr:row>
      <xdr:rowOff>571060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89254" y="1695853"/>
          <a:ext cx="556779" cy="523032"/>
        </a:xfrm>
        <a:prstGeom prst="rect">
          <a:avLst/>
        </a:prstGeom>
      </xdr:spPr>
    </xdr:pic>
    <xdr:clientData/>
  </xdr:twoCellAnchor>
  <xdr:twoCellAnchor editAs="oneCell">
    <xdr:from>
      <xdr:col>12</xdr:col>
      <xdr:colOff>784073</xdr:colOff>
      <xdr:row>4</xdr:row>
      <xdr:rowOff>41123</xdr:rowOff>
    </xdr:from>
    <xdr:to>
      <xdr:col>13</xdr:col>
      <xdr:colOff>130284</xdr:colOff>
      <xdr:row>4</xdr:row>
      <xdr:rowOff>577959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32823" y="1688948"/>
          <a:ext cx="536836" cy="536836"/>
        </a:xfrm>
        <a:prstGeom prst="rect">
          <a:avLst/>
        </a:prstGeom>
      </xdr:spPr>
    </xdr:pic>
    <xdr:clientData/>
  </xdr:twoCellAnchor>
  <xdr:twoCellAnchor editAs="oneCell">
    <xdr:from>
      <xdr:col>8</xdr:col>
      <xdr:colOff>478058</xdr:colOff>
      <xdr:row>1</xdr:row>
      <xdr:rowOff>47336</xdr:rowOff>
    </xdr:from>
    <xdr:to>
      <xdr:col>9</xdr:col>
      <xdr:colOff>38513</xdr:colOff>
      <xdr:row>1</xdr:row>
      <xdr:rowOff>739089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36008" y="256886"/>
          <a:ext cx="674880" cy="69175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726330</xdr:colOff>
      <xdr:row>4</xdr:row>
      <xdr:rowOff>49368</xdr:rowOff>
    </xdr:from>
    <xdr:ext cx="585640" cy="529868"/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03955" y="1687668"/>
          <a:ext cx="585640" cy="52986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267619</xdr:colOff>
      <xdr:row>5</xdr:row>
      <xdr:rowOff>47741</xdr:rowOff>
    </xdr:from>
    <xdr:to>
      <xdr:col>5</xdr:col>
      <xdr:colOff>852619</xdr:colOff>
      <xdr:row>5</xdr:row>
      <xdr:rowOff>587741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2119" y="1847966"/>
          <a:ext cx="585000" cy="5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316545</xdr:colOff>
      <xdr:row>5</xdr:row>
      <xdr:rowOff>44031</xdr:rowOff>
    </xdr:from>
    <xdr:to>
      <xdr:col>6</xdr:col>
      <xdr:colOff>807367</xdr:colOff>
      <xdr:row>5</xdr:row>
      <xdr:rowOff>565530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5470" y="1844256"/>
          <a:ext cx="490822" cy="521499"/>
        </a:xfrm>
        <a:prstGeom prst="rect">
          <a:avLst/>
        </a:prstGeom>
      </xdr:spPr>
    </xdr:pic>
    <xdr:clientData/>
  </xdr:twoCellAnchor>
  <xdr:twoCellAnchor editAs="oneCell">
    <xdr:from>
      <xdr:col>7</xdr:col>
      <xdr:colOff>307823</xdr:colOff>
      <xdr:row>5</xdr:row>
      <xdr:rowOff>44031</xdr:rowOff>
    </xdr:from>
    <xdr:to>
      <xdr:col>7</xdr:col>
      <xdr:colOff>844659</xdr:colOff>
      <xdr:row>5</xdr:row>
      <xdr:rowOff>565530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1173" y="1844256"/>
          <a:ext cx="536836" cy="521499"/>
        </a:xfrm>
        <a:prstGeom prst="rect">
          <a:avLst/>
        </a:prstGeom>
      </xdr:spPr>
    </xdr:pic>
    <xdr:clientData/>
  </xdr:twoCellAnchor>
  <xdr:twoCellAnchor editAs="oneCell">
    <xdr:from>
      <xdr:col>8</xdr:col>
      <xdr:colOff>314441</xdr:colOff>
      <xdr:row>5</xdr:row>
      <xdr:rowOff>38216</xdr:rowOff>
    </xdr:from>
    <xdr:to>
      <xdr:col>8</xdr:col>
      <xdr:colOff>866616</xdr:colOff>
      <xdr:row>5</xdr:row>
      <xdr:rowOff>590391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2216" y="1838441"/>
          <a:ext cx="552175" cy="552175"/>
        </a:xfrm>
        <a:prstGeom prst="rect">
          <a:avLst/>
        </a:prstGeom>
      </xdr:spPr>
    </xdr:pic>
    <xdr:clientData/>
  </xdr:twoCellAnchor>
  <xdr:twoCellAnchor editAs="oneCell">
    <xdr:from>
      <xdr:col>9</xdr:col>
      <xdr:colOff>292484</xdr:colOff>
      <xdr:row>5</xdr:row>
      <xdr:rowOff>38216</xdr:rowOff>
    </xdr:from>
    <xdr:to>
      <xdr:col>9</xdr:col>
      <xdr:colOff>859997</xdr:colOff>
      <xdr:row>5</xdr:row>
      <xdr:rowOff>590391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64684" y="1838441"/>
          <a:ext cx="567513" cy="552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308755</xdr:colOff>
      <xdr:row>5</xdr:row>
      <xdr:rowOff>53790</xdr:rowOff>
    </xdr:from>
    <xdr:to>
      <xdr:col>10</xdr:col>
      <xdr:colOff>824676</xdr:colOff>
      <xdr:row>5</xdr:row>
      <xdr:rowOff>555767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95380" y="1854015"/>
          <a:ext cx="515921" cy="501977"/>
        </a:xfrm>
        <a:prstGeom prst="rect">
          <a:avLst/>
        </a:prstGeom>
      </xdr:spPr>
    </xdr:pic>
    <xdr:clientData/>
  </xdr:twoCellAnchor>
  <xdr:twoCellAnchor editAs="oneCell">
    <xdr:from>
      <xdr:col>5</xdr:col>
      <xdr:colOff>322681</xdr:colOff>
      <xdr:row>28</xdr:row>
      <xdr:rowOff>51253</xdr:rowOff>
    </xdr:from>
    <xdr:to>
      <xdr:col>5</xdr:col>
      <xdr:colOff>791700</xdr:colOff>
      <xdr:row>28</xdr:row>
      <xdr:rowOff>558300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647531" y="2146753"/>
          <a:ext cx="469019" cy="507047"/>
        </a:xfrm>
        <a:prstGeom prst="rect">
          <a:avLst/>
        </a:prstGeom>
      </xdr:spPr>
    </xdr:pic>
    <xdr:clientData/>
  </xdr:twoCellAnchor>
  <xdr:twoCellAnchor editAs="oneCell">
    <xdr:from>
      <xdr:col>6</xdr:col>
      <xdr:colOff>343307</xdr:colOff>
      <xdr:row>28</xdr:row>
      <xdr:rowOff>62353</xdr:rowOff>
    </xdr:from>
    <xdr:to>
      <xdr:col>6</xdr:col>
      <xdr:colOff>799650</xdr:colOff>
      <xdr:row>28</xdr:row>
      <xdr:rowOff>556725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782582" y="2157853"/>
          <a:ext cx="456343" cy="494372"/>
        </a:xfrm>
        <a:prstGeom prst="rect">
          <a:avLst/>
        </a:prstGeom>
      </xdr:spPr>
    </xdr:pic>
    <xdr:clientData/>
  </xdr:twoCellAnchor>
  <xdr:twoCellAnchor editAs="oneCell">
    <xdr:from>
      <xdr:col>7</xdr:col>
      <xdr:colOff>330629</xdr:colOff>
      <xdr:row>28</xdr:row>
      <xdr:rowOff>49676</xdr:rowOff>
    </xdr:from>
    <xdr:to>
      <xdr:col>7</xdr:col>
      <xdr:colOff>812326</xdr:colOff>
      <xdr:row>28</xdr:row>
      <xdr:rowOff>569400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884329" y="2145176"/>
          <a:ext cx="481697" cy="519724"/>
        </a:xfrm>
        <a:prstGeom prst="rect">
          <a:avLst/>
        </a:prstGeom>
      </xdr:spPr>
    </xdr:pic>
    <xdr:clientData/>
  </xdr:twoCellAnchor>
  <xdr:twoCellAnchor editAs="oneCell">
    <xdr:from>
      <xdr:col>8</xdr:col>
      <xdr:colOff>311579</xdr:colOff>
      <xdr:row>28</xdr:row>
      <xdr:rowOff>49676</xdr:rowOff>
    </xdr:from>
    <xdr:to>
      <xdr:col>8</xdr:col>
      <xdr:colOff>793276</xdr:colOff>
      <xdr:row>28</xdr:row>
      <xdr:rowOff>569400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79704" y="2145176"/>
          <a:ext cx="481697" cy="519724"/>
        </a:xfrm>
        <a:prstGeom prst="rect">
          <a:avLst/>
        </a:prstGeom>
      </xdr:spPr>
    </xdr:pic>
    <xdr:clientData/>
  </xdr:twoCellAnchor>
  <xdr:twoCellAnchor editAs="oneCell">
    <xdr:from>
      <xdr:col>9</xdr:col>
      <xdr:colOff>297326</xdr:colOff>
      <xdr:row>28</xdr:row>
      <xdr:rowOff>51253</xdr:rowOff>
    </xdr:from>
    <xdr:to>
      <xdr:col>9</xdr:col>
      <xdr:colOff>817050</xdr:colOff>
      <xdr:row>28</xdr:row>
      <xdr:rowOff>558300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079876" y="2146753"/>
          <a:ext cx="519724" cy="507047"/>
        </a:xfrm>
        <a:prstGeom prst="rect">
          <a:avLst/>
        </a:prstGeom>
      </xdr:spPr>
    </xdr:pic>
    <xdr:clientData/>
  </xdr:twoCellAnchor>
  <xdr:twoCellAnchor editAs="oneCell">
    <xdr:from>
      <xdr:col>10</xdr:col>
      <xdr:colOff>324257</xdr:colOff>
      <xdr:row>28</xdr:row>
      <xdr:rowOff>49676</xdr:rowOff>
    </xdr:from>
    <xdr:to>
      <xdr:col>10</xdr:col>
      <xdr:colOff>780600</xdr:colOff>
      <xdr:row>28</xdr:row>
      <xdr:rowOff>569400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221232" y="2145176"/>
          <a:ext cx="456343" cy="519724"/>
        </a:xfrm>
        <a:prstGeom prst="rect">
          <a:avLst/>
        </a:prstGeom>
      </xdr:spPr>
    </xdr:pic>
    <xdr:clientData/>
  </xdr:twoCellAnchor>
  <xdr:twoCellAnchor editAs="oneCell">
    <xdr:from>
      <xdr:col>3</xdr:col>
      <xdr:colOff>268600</xdr:colOff>
      <xdr:row>1</xdr:row>
      <xdr:rowOff>122051</xdr:rowOff>
    </xdr:from>
    <xdr:to>
      <xdr:col>4</xdr:col>
      <xdr:colOff>388592</xdr:colOff>
      <xdr:row>1</xdr:row>
      <xdr:rowOff>611339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68700" y="331601"/>
          <a:ext cx="472417" cy="48928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863125</xdr:colOff>
      <xdr:row>1</xdr:row>
      <xdr:rowOff>148750</xdr:rowOff>
    </xdr:from>
    <xdr:to>
      <xdr:col>7</xdr:col>
      <xdr:colOff>194121</xdr:colOff>
      <xdr:row>1</xdr:row>
      <xdr:rowOff>594171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92050" y="358300"/>
          <a:ext cx="445421" cy="44542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15</xdr:col>
      <xdr:colOff>590550</xdr:colOff>
      <xdr:row>6</xdr:row>
      <xdr:rowOff>19050</xdr:rowOff>
    </xdr:from>
    <xdr:to>
      <xdr:col>16</xdr:col>
      <xdr:colOff>133319</xdr:colOff>
      <xdr:row>6</xdr:row>
      <xdr:rowOff>276193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953750" y="2428875"/>
          <a:ext cx="247619" cy="257143"/>
        </a:xfrm>
        <a:prstGeom prst="rect">
          <a:avLst/>
        </a:prstGeom>
      </xdr:spPr>
    </xdr:pic>
    <xdr:clientData/>
  </xdr:twoCellAnchor>
  <xdr:twoCellAnchor editAs="oneCell">
    <xdr:from>
      <xdr:col>15</xdr:col>
      <xdr:colOff>579598</xdr:colOff>
      <xdr:row>15</xdr:row>
      <xdr:rowOff>26671</xdr:rowOff>
    </xdr:from>
    <xdr:to>
      <xdr:col>16</xdr:col>
      <xdr:colOff>115701</xdr:colOff>
      <xdr:row>15</xdr:row>
      <xdr:rowOff>278099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942798" y="5179696"/>
          <a:ext cx="240953" cy="251428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24</xdr:row>
      <xdr:rowOff>19050</xdr:rowOff>
    </xdr:from>
    <xdr:to>
      <xdr:col>16</xdr:col>
      <xdr:colOff>361919</xdr:colOff>
      <xdr:row>24</xdr:row>
      <xdr:rowOff>276193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182350" y="7915275"/>
          <a:ext cx="247619" cy="257143"/>
        </a:xfrm>
        <a:prstGeom prst="rect">
          <a:avLst/>
        </a:prstGeom>
      </xdr:spPr>
    </xdr:pic>
    <xdr:clientData/>
  </xdr:twoCellAnchor>
  <xdr:twoCellAnchor editAs="oneCell">
    <xdr:from>
      <xdr:col>17</xdr:col>
      <xdr:colOff>65248</xdr:colOff>
      <xdr:row>24</xdr:row>
      <xdr:rowOff>17146</xdr:rowOff>
    </xdr:from>
    <xdr:to>
      <xdr:col>17</xdr:col>
      <xdr:colOff>306201</xdr:colOff>
      <xdr:row>24</xdr:row>
      <xdr:rowOff>268574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885773" y="7913371"/>
          <a:ext cx="240953" cy="2514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68036</xdr:colOff>
      <xdr:row>1</xdr:row>
      <xdr:rowOff>81643</xdr:rowOff>
    </xdr:from>
    <xdr:to>
      <xdr:col>4</xdr:col>
      <xdr:colOff>712934</xdr:colOff>
      <xdr:row>1</xdr:row>
      <xdr:rowOff>767443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643" y="285750"/>
          <a:ext cx="64489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57152</xdr:rowOff>
    </xdr:from>
    <xdr:to>
      <xdr:col>3</xdr:col>
      <xdr:colOff>660648</xdr:colOff>
      <xdr:row>1</xdr:row>
      <xdr:rowOff>542926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361952"/>
          <a:ext cx="584448" cy="485774"/>
        </a:xfrm>
        <a:prstGeom prst="rect">
          <a:avLst/>
        </a:prstGeom>
      </xdr:spPr>
    </xdr:pic>
    <xdr:clientData/>
  </xdr:twoCellAnchor>
  <xdr:twoCellAnchor editAs="oneCell">
    <xdr:from>
      <xdr:col>4</xdr:col>
      <xdr:colOff>272142</xdr:colOff>
      <xdr:row>1</xdr:row>
      <xdr:rowOff>76200</xdr:rowOff>
    </xdr:from>
    <xdr:to>
      <xdr:col>4</xdr:col>
      <xdr:colOff>786428</xdr:colOff>
      <xdr:row>1</xdr:row>
      <xdr:rowOff>552390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6617" y="381000"/>
          <a:ext cx="514286" cy="476190"/>
        </a:xfrm>
        <a:prstGeom prst="rect">
          <a:avLst/>
        </a:prstGeom>
      </xdr:spPr>
    </xdr:pic>
    <xdr:clientData/>
  </xdr:twoCellAnchor>
  <xdr:twoCellAnchor editAs="oneCell">
    <xdr:from>
      <xdr:col>5</xdr:col>
      <xdr:colOff>76599</xdr:colOff>
      <xdr:row>1</xdr:row>
      <xdr:rowOff>66677</xdr:rowOff>
    </xdr:from>
    <xdr:to>
      <xdr:col>5</xdr:col>
      <xdr:colOff>661047</xdr:colOff>
      <xdr:row>1</xdr:row>
      <xdr:rowOff>552451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449" y="371477"/>
          <a:ext cx="584448" cy="485774"/>
        </a:xfrm>
        <a:prstGeom prst="rect">
          <a:avLst/>
        </a:prstGeom>
      </xdr:spPr>
    </xdr:pic>
    <xdr:clientData/>
  </xdr:twoCellAnchor>
  <xdr:twoCellAnchor editAs="oneCell">
    <xdr:from>
      <xdr:col>6</xdr:col>
      <xdr:colOff>305198</xdr:colOff>
      <xdr:row>1</xdr:row>
      <xdr:rowOff>70757</xdr:rowOff>
    </xdr:from>
    <xdr:to>
      <xdr:col>6</xdr:col>
      <xdr:colOff>819484</xdr:colOff>
      <xdr:row>1</xdr:row>
      <xdr:rowOff>546947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473" y="375557"/>
          <a:ext cx="514286" cy="476190"/>
        </a:xfrm>
        <a:prstGeom prst="rect">
          <a:avLst/>
        </a:prstGeom>
      </xdr:spPr>
    </xdr:pic>
    <xdr:clientData/>
  </xdr:twoCellAnchor>
  <xdr:twoCellAnchor editAs="oneCell">
    <xdr:from>
      <xdr:col>7</xdr:col>
      <xdr:colOff>75639</xdr:colOff>
      <xdr:row>1</xdr:row>
      <xdr:rowOff>70759</xdr:rowOff>
    </xdr:from>
    <xdr:to>
      <xdr:col>7</xdr:col>
      <xdr:colOff>660087</xdr:colOff>
      <xdr:row>1</xdr:row>
      <xdr:rowOff>556533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289" y="375559"/>
          <a:ext cx="584448" cy="485774"/>
        </a:xfrm>
        <a:prstGeom prst="rect">
          <a:avLst/>
        </a:prstGeom>
      </xdr:spPr>
    </xdr:pic>
    <xdr:clientData/>
  </xdr:twoCellAnchor>
  <xdr:twoCellAnchor editAs="oneCell">
    <xdr:from>
      <xdr:col>8</xdr:col>
      <xdr:colOff>281106</xdr:colOff>
      <xdr:row>1</xdr:row>
      <xdr:rowOff>70757</xdr:rowOff>
    </xdr:from>
    <xdr:to>
      <xdr:col>8</xdr:col>
      <xdr:colOff>795392</xdr:colOff>
      <xdr:row>1</xdr:row>
      <xdr:rowOff>546947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3181" y="375557"/>
          <a:ext cx="514286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7666-DD5D-439F-85BC-03D0F6648C1E}">
  <dimension ref="B2:AH105"/>
  <sheetViews>
    <sheetView showGridLines="0" tabSelected="1" zoomScaleNormal="100" workbookViewId="0">
      <selection activeCell="J18" sqref="J18:J20"/>
    </sheetView>
  </sheetViews>
  <sheetFormatPr defaultRowHeight="16.5"/>
  <cols>
    <col min="1" max="1" width="2.625" customWidth="1"/>
    <col min="2" max="2" width="9.5" style="1" bestFit="1" customWidth="1"/>
    <col min="3" max="3" width="21.375" style="1" bestFit="1" customWidth="1"/>
    <col min="4" max="4" width="18.75" style="1" bestFit="1" customWidth="1"/>
    <col min="5" max="5" width="2.625" customWidth="1"/>
    <col min="6" max="6" width="11.25" bestFit="1" customWidth="1"/>
    <col min="7" max="7" width="22.625" style="1" bestFit="1" customWidth="1"/>
    <col min="8" max="8" width="11.25" bestFit="1" customWidth="1"/>
    <col min="9" max="9" width="7.375" bestFit="1" customWidth="1"/>
    <col min="10" max="10" width="27" style="1" bestFit="1" customWidth="1"/>
    <col min="11" max="11" width="2.625" customWidth="1"/>
    <col min="12" max="12" width="13" style="1" bestFit="1" customWidth="1"/>
    <col min="13" max="13" width="28.5" customWidth="1"/>
    <col min="14" max="14" width="14.75" bestFit="1" customWidth="1"/>
    <col min="15" max="15" width="16.875" bestFit="1" customWidth="1"/>
    <col min="16" max="16" width="21.5" bestFit="1" customWidth="1"/>
    <col min="17" max="17" width="2.625" customWidth="1"/>
    <col min="18" max="24" width="9" customWidth="1"/>
    <col min="25" max="25" width="7.125" style="48" hidden="1" customWidth="1"/>
    <col min="26" max="26" width="22" style="41" hidden="1" customWidth="1"/>
    <col min="27" max="27" width="15.625" style="41" hidden="1" customWidth="1"/>
    <col min="28" max="30" width="9" hidden="1" customWidth="1"/>
    <col min="31" max="31" width="13.875" style="1" hidden="1" customWidth="1"/>
    <col min="32" max="32" width="7.125" style="1" hidden="1" customWidth="1"/>
    <col min="33" max="33" width="13.875" style="1" hidden="1" customWidth="1"/>
    <col min="34" max="34" width="7.125" style="1" hidden="1" customWidth="1"/>
  </cols>
  <sheetData>
    <row r="2" spans="2:34" ht="60" customHeight="1">
      <c r="B2" s="394" t="s">
        <v>205</v>
      </c>
      <c r="C2" s="394"/>
      <c r="D2" s="394"/>
      <c r="F2" s="397" t="s">
        <v>177</v>
      </c>
      <c r="G2" s="397"/>
      <c r="H2" s="397"/>
      <c r="I2" s="397"/>
      <c r="J2" s="397"/>
      <c r="L2" s="414" t="s">
        <v>207</v>
      </c>
      <c r="M2" s="414"/>
      <c r="N2" s="414"/>
      <c r="O2" s="414"/>
      <c r="P2" s="414"/>
      <c r="Y2"/>
      <c r="Z2"/>
      <c r="AA2"/>
    </row>
    <row r="3" spans="2:34" ht="17.25" customHeight="1" thickBot="1">
      <c r="L3"/>
    </row>
    <row r="4" spans="2:34" ht="24" customHeight="1" thickBot="1">
      <c r="B4" s="298" t="s">
        <v>132</v>
      </c>
      <c r="C4" s="299" t="s">
        <v>133</v>
      </c>
      <c r="D4" s="300" t="s">
        <v>209</v>
      </c>
      <c r="F4" s="275" t="s">
        <v>132</v>
      </c>
      <c r="G4" s="276" t="s">
        <v>133</v>
      </c>
      <c r="H4" s="276" t="s">
        <v>208</v>
      </c>
      <c r="I4" s="276" t="s">
        <v>168</v>
      </c>
      <c r="J4" s="277" t="s">
        <v>143</v>
      </c>
      <c r="L4" s="295" t="s">
        <v>99</v>
      </c>
      <c r="M4" s="296" t="s">
        <v>133</v>
      </c>
      <c r="N4" s="296" t="s">
        <v>180</v>
      </c>
      <c r="O4" s="296" t="s">
        <v>127</v>
      </c>
      <c r="P4" s="297" t="s">
        <v>181</v>
      </c>
      <c r="Y4"/>
      <c r="Z4"/>
      <c r="AA4"/>
    </row>
    <row r="5" spans="2:34" ht="24" customHeight="1" thickBot="1">
      <c r="B5" s="421" t="s">
        <v>131</v>
      </c>
      <c r="C5" s="247" t="s">
        <v>120</v>
      </c>
      <c r="D5" s="248">
        <v>14500000</v>
      </c>
      <c r="F5" s="385" t="s">
        <v>131</v>
      </c>
      <c r="G5" s="247" t="s">
        <v>118</v>
      </c>
      <c r="H5" s="259">
        <v>271</v>
      </c>
      <c r="I5" s="391">
        <f>IF(OR(H5="",H6=""),"",VLOOKUP((H5-H6),$AG:$AH,2,FALSE))</f>
        <v>1.2</v>
      </c>
      <c r="J5" s="252"/>
      <c r="L5" s="278" t="s">
        <v>182</v>
      </c>
      <c r="M5" s="292" t="s">
        <v>204</v>
      </c>
      <c r="N5" s="294" t="s">
        <v>10</v>
      </c>
      <c r="O5" s="279">
        <v>150680640</v>
      </c>
      <c r="P5" s="302">
        <f>IF(O5="","",O5)</f>
        <v>150680640</v>
      </c>
      <c r="Y5" s="253" t="s">
        <v>232</v>
      </c>
      <c r="Z5" s="61" t="s">
        <v>26</v>
      </c>
      <c r="AA5" s="254" t="s">
        <v>233</v>
      </c>
      <c r="AE5" s="390" t="s">
        <v>126</v>
      </c>
      <c r="AF5" s="390"/>
      <c r="AG5" s="390" t="s">
        <v>125</v>
      </c>
      <c r="AH5" s="390"/>
    </row>
    <row r="6" spans="2:34" ht="24" customHeight="1" thickBot="1">
      <c r="B6" s="422"/>
      <c r="C6" s="2" t="s">
        <v>118</v>
      </c>
      <c r="D6" s="249">
        <v>271</v>
      </c>
      <c r="F6" s="386"/>
      <c r="G6" s="2" t="s">
        <v>119</v>
      </c>
      <c r="H6" s="255">
        <v>272</v>
      </c>
      <c r="I6" s="392"/>
      <c r="J6" s="4"/>
      <c r="L6" s="398" t="s">
        <v>170</v>
      </c>
      <c r="M6" s="399"/>
      <c r="N6" s="399"/>
      <c r="O6" s="399"/>
      <c r="P6" s="303">
        <f>SUM(P5)</f>
        <v>150680640</v>
      </c>
      <c r="Y6" s="59">
        <v>200</v>
      </c>
      <c r="Z6" s="44">
        <v>2207026470</v>
      </c>
      <c r="AA6" s="44">
        <v>98708</v>
      </c>
      <c r="AE6" s="1" t="s">
        <v>124</v>
      </c>
      <c r="AF6" s="1" t="s">
        <v>127</v>
      </c>
      <c r="AG6" s="1" t="s">
        <v>124</v>
      </c>
      <c r="AH6" s="1" t="s">
        <v>127</v>
      </c>
    </row>
    <row r="7" spans="2:34" ht="24" customHeight="1" thickBot="1">
      <c r="B7" s="422"/>
      <c r="C7" s="2" t="s">
        <v>119</v>
      </c>
      <c r="D7" s="249">
        <v>272</v>
      </c>
      <c r="F7" s="387"/>
      <c r="G7" s="13" t="s">
        <v>121</v>
      </c>
      <c r="H7" s="261">
        <v>1</v>
      </c>
      <c r="I7" s="393"/>
      <c r="J7" s="14"/>
      <c r="L7" s="385" t="s">
        <v>145</v>
      </c>
      <c r="M7" s="283" t="s">
        <v>183</v>
      </c>
      <c r="N7" s="279">
        <v>1000000</v>
      </c>
      <c r="O7" s="281">
        <v>26</v>
      </c>
      <c r="P7" s="302">
        <f t="shared" ref="P7" si="0">N7*O7</f>
        <v>26000000</v>
      </c>
      <c r="Y7" s="53">
        <v>201</v>
      </c>
      <c r="Z7" s="43">
        <v>2471869646</v>
      </c>
      <c r="AA7" s="43">
        <v>101389</v>
      </c>
      <c r="AE7" s="1">
        <v>30</v>
      </c>
      <c r="AF7" s="246">
        <v>0</v>
      </c>
      <c r="AG7" s="1">
        <v>30</v>
      </c>
      <c r="AH7" s="246">
        <v>0.8</v>
      </c>
    </row>
    <row r="8" spans="2:34" ht="24" customHeight="1">
      <c r="B8" s="422"/>
      <c r="C8" s="2" t="s">
        <v>121</v>
      </c>
      <c r="D8" s="250">
        <v>18000</v>
      </c>
      <c r="F8" s="385" t="s">
        <v>146</v>
      </c>
      <c r="G8" s="247" t="s">
        <v>136</v>
      </c>
      <c r="H8" s="265"/>
      <c r="I8" s="260" t="str">
        <f>IF(AD8=TRUE,30%,"")</f>
        <v/>
      </c>
      <c r="J8" s="252" t="s">
        <v>214</v>
      </c>
      <c r="L8" s="386"/>
      <c r="M8" s="2" t="s">
        <v>184</v>
      </c>
      <c r="N8" s="280"/>
      <c r="O8" s="282"/>
      <c r="P8" s="304" t="str">
        <f>IF(N8*O8=0,"",N8*O8)</f>
        <v/>
      </c>
      <c r="Y8" s="53">
        <v>202</v>
      </c>
      <c r="Z8" s="43">
        <v>2768494003</v>
      </c>
      <c r="AA8" s="43">
        <v>104101</v>
      </c>
      <c r="AD8" t="b">
        <v>0</v>
      </c>
      <c r="AE8" s="1">
        <v>29</v>
      </c>
      <c r="AF8" s="246">
        <v>0.03</v>
      </c>
      <c r="AG8" s="1">
        <v>29</v>
      </c>
      <c r="AH8" s="246">
        <v>0.81</v>
      </c>
    </row>
    <row r="9" spans="2:34" ht="24" customHeight="1">
      <c r="B9" s="422"/>
      <c r="C9" s="2" t="s">
        <v>122</v>
      </c>
      <c r="D9" s="251">
        <v>0.88</v>
      </c>
      <c r="F9" s="386"/>
      <c r="G9" s="2" t="s">
        <v>137</v>
      </c>
      <c r="H9" s="257"/>
      <c r="I9" s="256" t="str">
        <f>IF(AD9=TRUE,10%,"")</f>
        <v/>
      </c>
      <c r="J9" s="4"/>
      <c r="L9" s="386"/>
      <c r="M9" s="2" t="s">
        <v>185</v>
      </c>
      <c r="N9" s="280"/>
      <c r="O9" s="282"/>
      <c r="P9" s="304" t="str">
        <f t="shared" ref="P9:P29" si="1">IF(N9*O9=0,"",N9*O9)</f>
        <v/>
      </c>
      <c r="Y9" s="53">
        <v>203</v>
      </c>
      <c r="Z9" s="43">
        <v>3100713283</v>
      </c>
      <c r="AA9" s="43">
        <v>107125</v>
      </c>
      <c r="AD9" t="b">
        <v>0</v>
      </c>
      <c r="AE9" s="1">
        <v>28</v>
      </c>
      <c r="AF9" s="246">
        <v>0.16</v>
      </c>
      <c r="AG9" s="1">
        <v>28</v>
      </c>
      <c r="AH9" s="246">
        <v>0.82</v>
      </c>
    </row>
    <row r="10" spans="2:34" ht="24" customHeight="1" thickBot="1">
      <c r="B10" s="423"/>
      <c r="C10" s="272" t="s">
        <v>123</v>
      </c>
      <c r="D10" s="273">
        <v>0.67</v>
      </c>
      <c r="F10" s="387"/>
      <c r="G10" s="13" t="s">
        <v>138</v>
      </c>
      <c r="H10" s="266"/>
      <c r="I10" s="262" t="str">
        <f>IF(AD10=TRUE,15%,"")</f>
        <v/>
      </c>
      <c r="J10" s="14"/>
      <c r="L10" s="386"/>
      <c r="M10" s="2" t="s">
        <v>186</v>
      </c>
      <c r="N10" s="280"/>
      <c r="O10" s="282"/>
      <c r="P10" s="304" t="str">
        <f t="shared" si="1"/>
        <v/>
      </c>
      <c r="Y10" s="53">
        <v>204</v>
      </c>
      <c r="Z10" s="43">
        <v>3472798876</v>
      </c>
      <c r="AA10" s="43">
        <v>109886</v>
      </c>
      <c r="AD10" t="b">
        <v>0</v>
      </c>
      <c r="AE10" s="1">
        <v>27</v>
      </c>
      <c r="AF10" s="246">
        <v>0.24</v>
      </c>
      <c r="AG10" s="1">
        <v>27</v>
      </c>
      <c r="AH10" s="246">
        <v>0.83</v>
      </c>
    </row>
    <row r="11" spans="2:34" ht="24" customHeight="1" thickTop="1">
      <c r="B11" s="419" t="s">
        <v>129</v>
      </c>
      <c r="C11" s="285" t="s">
        <v>128</v>
      </c>
      <c r="D11" s="286">
        <f>VLOOKUP((D6-D7),AE:AH,2,FALSE)*(D7*7.5*D8)*((100%+D9)*1.2)*IF((100%+D10)*60%&gt;=100%,100%,(100%+D10)*60%)</f>
        <v>82840319.999999985</v>
      </c>
      <c r="F11" s="385" t="s">
        <v>145</v>
      </c>
      <c r="G11" s="247" t="s">
        <v>139</v>
      </c>
      <c r="H11" s="267"/>
      <c r="I11" s="260" t="str">
        <f>IF(OR(AD12=TRUE,AD13=TRUE),"",IF(AD11=TRUE,50%,""))</f>
        <v/>
      </c>
      <c r="J11" s="382" t="s">
        <v>172</v>
      </c>
      <c r="L11" s="386"/>
      <c r="M11" s="2" t="s">
        <v>187</v>
      </c>
      <c r="N11" s="280">
        <v>7000000</v>
      </c>
      <c r="O11" s="282">
        <v>3</v>
      </c>
      <c r="P11" s="304">
        <f t="shared" si="1"/>
        <v>21000000</v>
      </c>
      <c r="Y11" s="53">
        <v>205</v>
      </c>
      <c r="Z11" s="43">
        <v>3889534741</v>
      </c>
      <c r="AA11" s="43">
        <v>112662</v>
      </c>
      <c r="AD11" t="b">
        <v>0</v>
      </c>
      <c r="AE11" s="1">
        <v>25</v>
      </c>
      <c r="AF11" s="246">
        <v>0.45</v>
      </c>
      <c r="AG11" s="1">
        <v>25</v>
      </c>
      <c r="AH11" s="246">
        <v>0.85</v>
      </c>
    </row>
    <row r="12" spans="2:34" ht="24" customHeight="1">
      <c r="B12" s="420"/>
      <c r="C12" s="274" t="s">
        <v>178</v>
      </c>
      <c r="D12" s="287">
        <f>(D11*2)-D5</f>
        <v>151180639.99999997</v>
      </c>
      <c r="F12" s="386"/>
      <c r="G12" s="2" t="s">
        <v>140</v>
      </c>
      <c r="H12" s="257"/>
      <c r="I12" s="256" t="str">
        <f>IF(OR(AD11=TRUE,AD13=TRUE),"",IF(AD12=TRUE,100%,""))</f>
        <v/>
      </c>
      <c r="J12" s="383"/>
      <c r="L12" s="386"/>
      <c r="M12" s="2" t="s">
        <v>188</v>
      </c>
      <c r="N12" s="280"/>
      <c r="O12" s="282"/>
      <c r="P12" s="304" t="str">
        <f t="shared" si="1"/>
        <v/>
      </c>
      <c r="Y12" s="53">
        <v>206</v>
      </c>
      <c r="Z12" s="43">
        <v>4356278909</v>
      </c>
      <c r="AA12" s="43">
        <v>115470</v>
      </c>
      <c r="AD12" t="b">
        <v>0</v>
      </c>
      <c r="AE12" s="1">
        <v>23</v>
      </c>
      <c r="AF12" s="246">
        <v>0.62</v>
      </c>
      <c r="AG12" s="1">
        <v>23</v>
      </c>
      <c r="AH12" s="246">
        <v>0.87</v>
      </c>
    </row>
    <row r="13" spans="2:34" ht="24" customHeight="1">
      <c r="B13" s="420" t="s">
        <v>130</v>
      </c>
      <c r="C13" s="2" t="s">
        <v>128</v>
      </c>
      <c r="D13" s="288">
        <f>VLOOKUP((D6-D7),AE:AH,2,FALSE)*D7*7.5*D8*(100%+D9)*IF((1+D10)*60%&gt;=1,1,(1+D10)*60%)</f>
        <v>69033600</v>
      </c>
      <c r="F13" s="386"/>
      <c r="G13" s="2" t="s">
        <v>141</v>
      </c>
      <c r="H13" s="257"/>
      <c r="I13" s="256" t="str">
        <f>IF(OR(AD11=TRUE,AD12=TRUE),"",IF(AD13=TRUE,200%,""))</f>
        <v/>
      </c>
      <c r="J13" s="383"/>
      <c r="L13" s="386"/>
      <c r="M13" s="2" t="s">
        <v>189</v>
      </c>
      <c r="N13" s="280"/>
      <c r="O13" s="282"/>
      <c r="P13" s="304" t="str">
        <f t="shared" si="1"/>
        <v/>
      </c>
      <c r="Y13" s="53">
        <v>207</v>
      </c>
      <c r="Z13" s="43">
        <v>4879032378</v>
      </c>
      <c r="AA13" s="43">
        <v>118598</v>
      </c>
      <c r="AD13" t="b">
        <v>0</v>
      </c>
      <c r="AE13" s="1">
        <v>24</v>
      </c>
      <c r="AF13" s="246">
        <v>0.54</v>
      </c>
      <c r="AG13" s="1">
        <v>24</v>
      </c>
      <c r="AH13" s="246">
        <v>0.86</v>
      </c>
    </row>
    <row r="14" spans="2:34" ht="24" customHeight="1">
      <c r="B14" s="420"/>
      <c r="C14" s="274" t="s">
        <v>178</v>
      </c>
      <c r="D14" s="287">
        <f>D13*2</f>
        <v>138067200</v>
      </c>
      <c r="F14" s="386"/>
      <c r="G14" s="2" t="s">
        <v>144</v>
      </c>
      <c r="H14" s="257"/>
      <c r="I14" s="256" t="str">
        <f>IF(AD14=TRUE,50%,"")</f>
        <v/>
      </c>
      <c r="J14" s="4" t="s">
        <v>162</v>
      </c>
      <c r="L14" s="386"/>
      <c r="M14" s="2" t="s">
        <v>190</v>
      </c>
      <c r="N14" s="280"/>
      <c r="O14" s="282"/>
      <c r="P14" s="304" t="str">
        <f t="shared" si="1"/>
        <v/>
      </c>
      <c r="Y14" s="53">
        <v>208</v>
      </c>
      <c r="Z14" s="43">
        <v>5464516263</v>
      </c>
      <c r="AA14" s="43">
        <v>121453</v>
      </c>
      <c r="AD14" t="b">
        <v>0</v>
      </c>
      <c r="AE14" s="1">
        <v>22</v>
      </c>
      <c r="AF14" s="246">
        <v>0.69</v>
      </c>
      <c r="AG14" s="1">
        <v>22</v>
      </c>
      <c r="AH14" s="246">
        <v>0.88</v>
      </c>
    </row>
    <row r="15" spans="2:34" ht="24" customHeight="1" thickBot="1">
      <c r="B15" s="424" t="s">
        <v>179</v>
      </c>
      <c r="C15" s="425"/>
      <c r="D15" s="289">
        <f>IF((D5/(D12+D5-D14))*120&gt;=120,"손해 ",ROUNDUP((D5/(D12+D5-D14))*120,0))</f>
        <v>64</v>
      </c>
      <c r="F15" s="386"/>
      <c r="G15" s="2" t="s">
        <v>142</v>
      </c>
      <c r="H15" s="257"/>
      <c r="I15" s="256" t="str">
        <f>IF(AD15=TRUE,10%,"")</f>
        <v/>
      </c>
      <c r="J15" s="4"/>
      <c r="L15" s="398" t="s">
        <v>170</v>
      </c>
      <c r="M15" s="399"/>
      <c r="N15" s="399"/>
      <c r="O15" s="399"/>
      <c r="P15" s="303">
        <f>SUM(P7:P14)</f>
        <v>47000000</v>
      </c>
      <c r="Y15" s="55">
        <v>209</v>
      </c>
      <c r="Z15" s="45">
        <v>6120258214</v>
      </c>
      <c r="AA15" s="45">
        <v>124322</v>
      </c>
      <c r="AD15" t="b">
        <v>0</v>
      </c>
      <c r="AE15" s="1">
        <v>21</v>
      </c>
      <c r="AF15" s="246">
        <v>0.75</v>
      </c>
      <c r="AG15" s="1">
        <v>21</v>
      </c>
      <c r="AH15" s="246">
        <v>0.89</v>
      </c>
    </row>
    <row r="16" spans="2:34" ht="24" customHeight="1" thickTop="1" thickBot="1">
      <c r="F16" s="386"/>
      <c r="G16" s="2" t="s">
        <v>152</v>
      </c>
      <c r="H16" s="257"/>
      <c r="I16" s="256" t="str">
        <f>IF(AD16=TRUE,15%,"")</f>
        <v/>
      </c>
      <c r="J16" s="4" t="s">
        <v>151</v>
      </c>
      <c r="L16" s="400" t="s">
        <v>206</v>
      </c>
      <c r="M16" s="293" t="s">
        <v>4</v>
      </c>
      <c r="N16" s="290">
        <v>8800000</v>
      </c>
      <c r="O16" s="291">
        <v>32</v>
      </c>
      <c r="P16" s="305">
        <f t="shared" si="1"/>
        <v>281600000</v>
      </c>
      <c r="Y16" s="57">
        <v>210</v>
      </c>
      <c r="Z16" s="47">
        <v>7956335678</v>
      </c>
      <c r="AA16" s="47">
        <v>248003</v>
      </c>
      <c r="AD16" t="b">
        <v>0</v>
      </c>
      <c r="AE16" s="1">
        <v>20</v>
      </c>
      <c r="AF16" s="246">
        <v>0.8</v>
      </c>
      <c r="AG16" s="1">
        <v>20</v>
      </c>
      <c r="AH16" s="246">
        <v>0.95</v>
      </c>
    </row>
    <row r="17" spans="2:34" ht="24" customHeight="1" thickBot="1">
      <c r="B17" s="405" t="s">
        <v>229</v>
      </c>
      <c r="C17" s="406"/>
      <c r="D17" s="407"/>
      <c r="F17" s="387"/>
      <c r="G17" s="13" t="s">
        <v>147</v>
      </c>
      <c r="H17" s="266"/>
      <c r="I17" s="262" t="str">
        <f>IF(AD17=TRUE,10%,"")</f>
        <v/>
      </c>
      <c r="J17" s="14"/>
      <c r="L17" s="386"/>
      <c r="M17" s="2" t="s">
        <v>191</v>
      </c>
      <c r="N17" s="280"/>
      <c r="O17" s="282"/>
      <c r="P17" s="304" t="str">
        <f t="shared" si="1"/>
        <v/>
      </c>
      <c r="Y17" s="53">
        <v>211</v>
      </c>
      <c r="Z17" s="43">
        <v>8831532602</v>
      </c>
      <c r="AA17" s="43">
        <v>253673</v>
      </c>
      <c r="AD17" t="b">
        <v>0</v>
      </c>
      <c r="AE17" s="1">
        <v>19</v>
      </c>
      <c r="AF17" s="246">
        <v>0.82</v>
      </c>
      <c r="AG17" s="1">
        <v>19</v>
      </c>
      <c r="AH17" s="246">
        <v>0.95</v>
      </c>
    </row>
    <row r="18" spans="2:34" ht="24" customHeight="1">
      <c r="B18" s="408"/>
      <c r="C18" s="409"/>
      <c r="D18" s="410"/>
      <c r="F18" s="385" t="s">
        <v>156</v>
      </c>
      <c r="G18" s="247" t="s">
        <v>149</v>
      </c>
      <c r="H18" s="268"/>
      <c r="I18" s="260" t="str">
        <f>IF(H18="","",H18)</f>
        <v/>
      </c>
      <c r="J18" s="382" t="s">
        <v>165</v>
      </c>
      <c r="L18" s="386"/>
      <c r="M18" s="2" t="s">
        <v>193</v>
      </c>
      <c r="N18" s="280"/>
      <c r="O18" s="282"/>
      <c r="P18" s="304" t="str">
        <f t="shared" si="1"/>
        <v/>
      </c>
      <c r="Y18" s="53">
        <v>212</v>
      </c>
      <c r="Z18" s="43">
        <v>9803001188</v>
      </c>
      <c r="AA18" s="43">
        <v>260047</v>
      </c>
      <c r="AE18" s="1">
        <v>18</v>
      </c>
      <c r="AF18" s="246">
        <v>0.84</v>
      </c>
      <c r="AG18" s="1">
        <v>18</v>
      </c>
      <c r="AH18" s="246">
        <v>0.96</v>
      </c>
    </row>
    <row r="19" spans="2:34" ht="24" customHeight="1">
      <c r="B19" s="408"/>
      <c r="C19" s="409"/>
      <c r="D19" s="410"/>
      <c r="F19" s="386"/>
      <c r="G19" s="2" t="s">
        <v>150</v>
      </c>
      <c r="H19" s="258"/>
      <c r="I19" s="256" t="str">
        <f t="shared" ref="I19:I20" si="2">IF(H19="","",H19)</f>
        <v/>
      </c>
      <c r="J19" s="383"/>
      <c r="L19" s="386"/>
      <c r="M19" s="2" t="s">
        <v>192</v>
      </c>
      <c r="N19" s="280"/>
      <c r="O19" s="282"/>
      <c r="P19" s="304" t="str">
        <f t="shared" si="1"/>
        <v/>
      </c>
      <c r="Y19" s="53">
        <v>213</v>
      </c>
      <c r="Z19" s="43">
        <v>10881331318</v>
      </c>
      <c r="AA19" s="43">
        <v>265808</v>
      </c>
      <c r="AE19" s="1">
        <v>17</v>
      </c>
      <c r="AF19" s="246">
        <v>0.86</v>
      </c>
      <c r="AG19" s="1">
        <v>17</v>
      </c>
      <c r="AH19" s="246">
        <v>0.96</v>
      </c>
    </row>
    <row r="20" spans="2:34" ht="24" customHeight="1">
      <c r="B20" s="408"/>
      <c r="C20" s="409"/>
      <c r="D20" s="410"/>
      <c r="F20" s="386"/>
      <c r="G20" s="2" t="s">
        <v>153</v>
      </c>
      <c r="H20" s="258"/>
      <c r="I20" s="256" t="str">
        <f t="shared" si="2"/>
        <v/>
      </c>
      <c r="J20" s="383"/>
      <c r="L20" s="386"/>
      <c r="M20" s="2" t="s">
        <v>194</v>
      </c>
      <c r="N20" s="280"/>
      <c r="O20" s="282"/>
      <c r="P20" s="304" t="str">
        <f t="shared" si="1"/>
        <v/>
      </c>
      <c r="Y20" s="53">
        <v>214</v>
      </c>
      <c r="Z20" s="43">
        <v>12078277762</v>
      </c>
      <c r="AA20" s="43">
        <v>271621</v>
      </c>
      <c r="AE20" s="1">
        <v>16</v>
      </c>
      <c r="AF20" s="246">
        <v>0.88</v>
      </c>
      <c r="AG20" s="1">
        <v>16</v>
      </c>
      <c r="AH20" s="246">
        <v>0.97</v>
      </c>
    </row>
    <row r="21" spans="2:34" ht="24" customHeight="1">
      <c r="B21" s="408"/>
      <c r="C21" s="409"/>
      <c r="D21" s="410"/>
      <c r="F21" s="386"/>
      <c r="G21" s="2" t="s">
        <v>174</v>
      </c>
      <c r="H21" s="257"/>
      <c r="I21" s="256" t="str">
        <f>IF(AD21=TRUE,5%,"")</f>
        <v/>
      </c>
      <c r="J21" s="4" t="s">
        <v>173</v>
      </c>
      <c r="L21" s="386"/>
      <c r="M21" s="2" t="s">
        <v>195</v>
      </c>
      <c r="N21" s="280"/>
      <c r="O21" s="282"/>
      <c r="P21" s="304" t="str">
        <f t="shared" si="1"/>
        <v/>
      </c>
      <c r="Y21" s="53">
        <v>215</v>
      </c>
      <c r="Z21" s="43">
        <v>15701761090</v>
      </c>
      <c r="AA21" s="43">
        <v>284043</v>
      </c>
      <c r="AD21" t="b">
        <v>0</v>
      </c>
      <c r="AE21" s="1">
        <v>15</v>
      </c>
      <c r="AF21" s="246">
        <v>0.9</v>
      </c>
      <c r="AG21" s="1">
        <v>15</v>
      </c>
      <c r="AH21" s="246">
        <v>0.97</v>
      </c>
    </row>
    <row r="22" spans="2:34" ht="24" customHeight="1">
      <c r="B22" s="408"/>
      <c r="C22" s="409"/>
      <c r="D22" s="410"/>
      <c r="F22" s="386"/>
      <c r="G22" s="2" t="s">
        <v>154</v>
      </c>
      <c r="H22" s="257"/>
      <c r="I22" s="256" t="str">
        <f>IF(AD22=TRUE,3%,"")</f>
        <v/>
      </c>
      <c r="J22" s="383" t="s">
        <v>175</v>
      </c>
      <c r="L22" s="386"/>
      <c r="M22" s="2" t="s">
        <v>197</v>
      </c>
      <c r="N22" s="280"/>
      <c r="O22" s="282"/>
      <c r="P22" s="304" t="str">
        <f t="shared" si="1"/>
        <v/>
      </c>
      <c r="Y22" s="53">
        <v>216</v>
      </c>
      <c r="Z22" s="43">
        <v>17114919588</v>
      </c>
      <c r="AA22" s="43">
        <v>278138</v>
      </c>
      <c r="AD22" t="b">
        <v>0</v>
      </c>
      <c r="AE22" s="1">
        <v>14</v>
      </c>
      <c r="AF22" s="246">
        <v>0.92</v>
      </c>
      <c r="AG22" s="1">
        <v>14</v>
      </c>
      <c r="AH22" s="246">
        <v>0.98</v>
      </c>
    </row>
    <row r="23" spans="2:34" ht="24" customHeight="1" thickBot="1">
      <c r="B23" s="408"/>
      <c r="C23" s="409"/>
      <c r="D23" s="410"/>
      <c r="F23" s="387"/>
      <c r="G23" s="13" t="s">
        <v>155</v>
      </c>
      <c r="H23" s="266"/>
      <c r="I23" s="262" t="str">
        <f>IF(AD23=TRUE,3%,"")</f>
        <v/>
      </c>
      <c r="J23" s="384"/>
      <c r="L23" s="386"/>
      <c r="M23" s="2" t="s">
        <v>196</v>
      </c>
      <c r="N23" s="280"/>
      <c r="O23" s="282"/>
      <c r="P23" s="304" t="str">
        <f t="shared" si="1"/>
        <v/>
      </c>
      <c r="Y23" s="53">
        <v>217</v>
      </c>
      <c r="Z23" s="43">
        <v>18655262350</v>
      </c>
      <c r="AA23" s="43">
        <v>284043</v>
      </c>
      <c r="AD23" t="b">
        <v>0</v>
      </c>
      <c r="AE23" s="1">
        <v>13</v>
      </c>
      <c r="AF23" s="246">
        <v>0.94</v>
      </c>
      <c r="AG23" s="1">
        <v>13</v>
      </c>
      <c r="AH23" s="246">
        <v>0.98</v>
      </c>
    </row>
    <row r="24" spans="2:34" ht="24" customHeight="1">
      <c r="B24" s="408"/>
      <c r="C24" s="409"/>
      <c r="D24" s="410"/>
      <c r="F24" s="385" t="s">
        <v>148</v>
      </c>
      <c r="G24" s="247" t="s">
        <v>157</v>
      </c>
      <c r="H24" s="268"/>
      <c r="I24" s="260" t="str">
        <f t="shared" ref="I24:I25" si="3">IF(H24="","",H24)</f>
        <v/>
      </c>
      <c r="J24" s="382" t="s">
        <v>165</v>
      </c>
      <c r="L24" s="386"/>
      <c r="M24" s="2" t="s">
        <v>198</v>
      </c>
      <c r="N24" s="280"/>
      <c r="O24" s="282"/>
      <c r="P24" s="304" t="str">
        <f t="shared" si="1"/>
        <v/>
      </c>
      <c r="Y24" s="53">
        <v>218</v>
      </c>
      <c r="Z24" s="43">
        <v>20334235961</v>
      </c>
      <c r="AA24" s="43">
        <v>290679</v>
      </c>
      <c r="AE24" s="1">
        <v>12</v>
      </c>
      <c r="AF24" s="246">
        <v>0.96</v>
      </c>
      <c r="AG24" s="1">
        <v>12</v>
      </c>
      <c r="AH24" s="246">
        <v>0.99</v>
      </c>
    </row>
    <row r="25" spans="2:34" ht="24" customHeight="1" thickBot="1">
      <c r="B25" s="408"/>
      <c r="C25" s="409"/>
      <c r="D25" s="410"/>
      <c r="F25" s="386"/>
      <c r="G25" s="2" t="s">
        <v>158</v>
      </c>
      <c r="H25" s="258"/>
      <c r="I25" s="256" t="str">
        <f t="shared" si="3"/>
        <v/>
      </c>
      <c r="J25" s="383"/>
      <c r="L25" s="386"/>
      <c r="M25" s="2" t="s">
        <v>199</v>
      </c>
      <c r="N25" s="280"/>
      <c r="O25" s="282"/>
      <c r="P25" s="304" t="str">
        <f t="shared" si="1"/>
        <v/>
      </c>
      <c r="Y25" s="55">
        <v>219</v>
      </c>
      <c r="Z25" s="45">
        <v>22164317197</v>
      </c>
      <c r="AA25" s="45">
        <v>303394</v>
      </c>
      <c r="AE25" s="1">
        <v>11</v>
      </c>
      <c r="AF25" s="246">
        <v>0.98</v>
      </c>
      <c r="AG25" s="1">
        <v>11</v>
      </c>
      <c r="AH25" s="246">
        <v>0.99</v>
      </c>
    </row>
    <row r="26" spans="2:34" ht="24" customHeight="1">
      <c r="B26" s="408"/>
      <c r="C26" s="409"/>
      <c r="D26" s="410"/>
      <c r="F26" s="386"/>
      <c r="G26" s="2" t="s">
        <v>166</v>
      </c>
      <c r="H26" s="257"/>
      <c r="I26" s="256" t="str">
        <f>IF(AD26=TRUE,30%,"")</f>
        <v/>
      </c>
      <c r="J26" s="4" t="s">
        <v>164</v>
      </c>
      <c r="L26" s="386"/>
      <c r="M26" s="2" t="s">
        <v>200</v>
      </c>
      <c r="N26" s="280"/>
      <c r="O26" s="282"/>
      <c r="P26" s="304" t="str">
        <f t="shared" si="1"/>
        <v/>
      </c>
      <c r="Y26" s="57">
        <v>220</v>
      </c>
      <c r="Z26" s="47">
        <v>28813612356</v>
      </c>
      <c r="AA26" s="47">
        <v>309470</v>
      </c>
      <c r="AD26" t="b">
        <v>0</v>
      </c>
      <c r="AE26" s="1">
        <v>10</v>
      </c>
      <c r="AF26" s="246">
        <v>1</v>
      </c>
      <c r="AG26" s="1">
        <v>10</v>
      </c>
      <c r="AH26" s="246">
        <v>1</v>
      </c>
    </row>
    <row r="27" spans="2:34" ht="24" customHeight="1" thickBot="1">
      <c r="B27" s="411"/>
      <c r="C27" s="412"/>
      <c r="D27" s="413"/>
      <c r="F27" s="386"/>
      <c r="G27" s="2" t="s">
        <v>160</v>
      </c>
      <c r="H27" s="257"/>
      <c r="I27" s="256" t="str">
        <f>IF(AD27=TRUE,15%,"")</f>
        <v/>
      </c>
      <c r="J27" s="4" t="s">
        <v>161</v>
      </c>
      <c r="L27" s="386"/>
      <c r="M27" s="2" t="s">
        <v>201</v>
      </c>
      <c r="N27" s="280"/>
      <c r="O27" s="282"/>
      <c r="P27" s="304" t="str">
        <f t="shared" si="1"/>
        <v/>
      </c>
      <c r="Y27" s="53">
        <v>221</v>
      </c>
      <c r="Z27" s="43">
        <v>30830565220</v>
      </c>
      <c r="AA27" s="43">
        <v>316316</v>
      </c>
      <c r="AD27" t="b">
        <v>0</v>
      </c>
      <c r="AE27" s="1">
        <v>9</v>
      </c>
      <c r="AF27" s="246">
        <v>1</v>
      </c>
      <c r="AG27" s="1">
        <v>9</v>
      </c>
      <c r="AH27" s="246">
        <v>1.05</v>
      </c>
    </row>
    <row r="28" spans="2:34" ht="24" customHeight="1">
      <c r="B28" s="380"/>
      <c r="C28" s="380"/>
      <c r="D28" s="380"/>
      <c r="F28" s="386"/>
      <c r="G28" s="388" t="s">
        <v>167</v>
      </c>
      <c r="H28" s="257"/>
      <c r="I28" s="256" t="str">
        <f>IF(AD29=TRUE,"",IF(AD28=TRUE,45%,""))</f>
        <v/>
      </c>
      <c r="J28" s="4" t="s">
        <v>176</v>
      </c>
      <c r="L28" s="386"/>
      <c r="M28" s="2" t="s">
        <v>202</v>
      </c>
      <c r="N28" s="280"/>
      <c r="O28" s="282"/>
      <c r="P28" s="304" t="str">
        <f t="shared" si="1"/>
        <v/>
      </c>
      <c r="Y28" s="53">
        <v>222</v>
      </c>
      <c r="Z28" s="43">
        <v>32988704785</v>
      </c>
      <c r="AA28" s="43">
        <v>322473</v>
      </c>
      <c r="AD28" t="b">
        <v>0</v>
      </c>
      <c r="AE28" s="1">
        <v>8</v>
      </c>
      <c r="AF28" s="246">
        <v>1</v>
      </c>
      <c r="AG28" s="1">
        <v>8</v>
      </c>
      <c r="AH28" s="246">
        <v>1.05</v>
      </c>
    </row>
    <row r="29" spans="2:34" ht="24" customHeight="1" thickBot="1">
      <c r="B29" s="380"/>
      <c r="C29" s="380"/>
      <c r="D29" s="380"/>
      <c r="F29" s="387"/>
      <c r="G29" s="389"/>
      <c r="H29" s="266"/>
      <c r="I29" s="381" t="str">
        <f>IF(AD28=TRUE,"",IF(AD29=TRUE,30%,""))</f>
        <v/>
      </c>
      <c r="J29" s="14" t="s">
        <v>230</v>
      </c>
      <c r="L29" s="386"/>
      <c r="M29" s="2" t="s">
        <v>203</v>
      </c>
      <c r="N29" s="280"/>
      <c r="O29" s="282"/>
      <c r="P29" s="304" t="str">
        <f t="shared" si="1"/>
        <v/>
      </c>
      <c r="Y29" s="53">
        <v>223</v>
      </c>
      <c r="Z29" s="43">
        <v>35297914119</v>
      </c>
      <c r="AA29" s="43">
        <v>329417</v>
      </c>
      <c r="AD29" t="b">
        <v>0</v>
      </c>
      <c r="AE29" s="1">
        <v>7</v>
      </c>
      <c r="AF29" s="246">
        <v>1</v>
      </c>
      <c r="AG29" s="1">
        <v>7</v>
      </c>
      <c r="AH29" s="246">
        <v>1.05</v>
      </c>
    </row>
    <row r="30" spans="2:34" ht="24" customHeight="1" thickBot="1">
      <c r="B30" s="380"/>
      <c r="C30" s="380"/>
      <c r="D30" s="380"/>
      <c r="F30" s="385" t="s">
        <v>159</v>
      </c>
      <c r="G30" s="247" t="s">
        <v>231</v>
      </c>
      <c r="H30" s="267"/>
      <c r="I30" s="260" t="str">
        <f>IF(AD30=TRUE,30%,"")</f>
        <v/>
      </c>
      <c r="J30" s="252"/>
      <c r="L30" s="403" t="s">
        <v>170</v>
      </c>
      <c r="M30" s="404"/>
      <c r="N30" s="404"/>
      <c r="O30" s="404"/>
      <c r="P30" s="306">
        <f>SUM(P16:P29)</f>
        <v>281600000</v>
      </c>
      <c r="Y30" s="53">
        <v>224</v>
      </c>
      <c r="Z30" s="43">
        <v>37768768107</v>
      </c>
      <c r="AA30" s="43">
        <v>335675</v>
      </c>
      <c r="AD30" t="b">
        <v>0</v>
      </c>
      <c r="AE30" s="1">
        <v>6</v>
      </c>
      <c r="AF30" s="246">
        <v>1</v>
      </c>
      <c r="AG30" s="1">
        <v>6</v>
      </c>
      <c r="AH30" s="246">
        <v>1.05</v>
      </c>
    </row>
    <row r="31" spans="2:34" ht="24" customHeight="1" thickTop="1" thickBot="1">
      <c r="B31" s="380"/>
      <c r="C31" s="380"/>
      <c r="D31" s="380"/>
      <c r="F31" s="387"/>
      <c r="G31" s="13" t="s">
        <v>210</v>
      </c>
      <c r="H31" s="271"/>
      <c r="I31" s="262" t="str">
        <f t="shared" ref="I31" si="4">IF(H31="","",H31)</f>
        <v/>
      </c>
      <c r="J31" s="14" t="s">
        <v>165</v>
      </c>
      <c r="L31" s="308" t="s">
        <v>211</v>
      </c>
      <c r="M31" s="309" t="s">
        <v>213</v>
      </c>
      <c r="N31" s="310">
        <v>3120</v>
      </c>
      <c r="O31" s="284" t="s">
        <v>212</v>
      </c>
      <c r="P31" s="311">
        <f>P32/100000000*N31</f>
        <v>14953.555968000001</v>
      </c>
      <c r="Y31" s="53">
        <v>225</v>
      </c>
      <c r="Z31" s="43">
        <v>49099398539</v>
      </c>
      <c r="AA31" s="43">
        <v>342720</v>
      </c>
      <c r="AF31" s="246"/>
      <c r="AH31" s="246"/>
    </row>
    <row r="32" spans="2:34" ht="24" customHeight="1" thickTop="1" thickBot="1">
      <c r="B32" s="380"/>
      <c r="C32" s="380"/>
      <c r="D32" s="380"/>
      <c r="F32" s="415" t="s">
        <v>171</v>
      </c>
      <c r="G32" s="416"/>
      <c r="H32" s="416"/>
      <c r="I32" s="269">
        <f>SUM(I8:I31)</f>
        <v>0</v>
      </c>
      <c r="J32" s="270"/>
      <c r="L32" s="401" t="s">
        <v>9</v>
      </c>
      <c r="M32" s="402"/>
      <c r="N32" s="402"/>
      <c r="O32" s="402"/>
      <c r="P32" s="307">
        <f>SUM(P30,P15,P6)</f>
        <v>479280640</v>
      </c>
      <c r="Y32" s="53">
        <v>226</v>
      </c>
      <c r="Z32" s="43">
        <v>52536356436</v>
      </c>
      <c r="AA32" s="43">
        <v>349836</v>
      </c>
      <c r="AE32" s="1">
        <v>5</v>
      </c>
      <c r="AF32" s="246">
        <v>1</v>
      </c>
      <c r="AG32" s="1">
        <v>5</v>
      </c>
      <c r="AH32" s="246">
        <v>1.05</v>
      </c>
    </row>
    <row r="33" spans="2:34" ht="24" customHeight="1" thickTop="1">
      <c r="B33" s="380"/>
      <c r="C33" s="380"/>
      <c r="D33" s="380"/>
      <c r="F33" s="395" t="s">
        <v>169</v>
      </c>
      <c r="G33" s="417" t="s">
        <v>134</v>
      </c>
      <c r="H33" s="417"/>
      <c r="I33" s="417"/>
      <c r="J33" s="263">
        <f>IFERROR((VLOOKUP($H6,Y:AA,3,FALSE)*I5)*(100%+I32)*H7,"")</f>
        <v>3016360.8</v>
      </c>
      <c r="Y33" s="53">
        <v>227</v>
      </c>
      <c r="Z33" s="43">
        <v>56213901386</v>
      </c>
      <c r="AA33" s="43">
        <v>356216</v>
      </c>
      <c r="AE33" s="1">
        <v>4</v>
      </c>
      <c r="AF33" s="246">
        <v>1</v>
      </c>
      <c r="AG33" s="1">
        <v>4</v>
      </c>
      <c r="AH33" s="246">
        <v>1.1000000000000001</v>
      </c>
    </row>
    <row r="34" spans="2:34" ht="24" customHeight="1" thickBot="1">
      <c r="F34" s="396"/>
      <c r="G34" s="418" t="s">
        <v>135</v>
      </c>
      <c r="H34" s="418"/>
      <c r="I34" s="418"/>
      <c r="J34" s="264">
        <f>J33/VLOOKUP($H5,Y:AA,2,FALSE)</f>
        <v>5.5178104065140147E-7</v>
      </c>
      <c r="Y34" s="53">
        <v>228</v>
      </c>
      <c r="Z34" s="43">
        <v>60148874483</v>
      </c>
      <c r="AA34" s="43">
        <v>363430</v>
      </c>
      <c r="AE34" s="1">
        <v>3</v>
      </c>
      <c r="AF34" s="246">
        <v>1</v>
      </c>
      <c r="AG34" s="1">
        <v>3</v>
      </c>
      <c r="AH34" s="246">
        <v>1.1000000000000001</v>
      </c>
    </row>
    <row r="35" spans="2:34" ht="18" thickTop="1" thickBot="1">
      <c r="Y35" s="55">
        <v>229</v>
      </c>
      <c r="Z35" s="45">
        <v>64359295696</v>
      </c>
      <c r="AA35" s="45">
        <v>378396</v>
      </c>
      <c r="AE35" s="1">
        <v>2</v>
      </c>
      <c r="AF35" s="246">
        <v>1</v>
      </c>
      <c r="AG35" s="1">
        <v>2</v>
      </c>
      <c r="AH35" s="246">
        <v>1.1000000000000001</v>
      </c>
    </row>
    <row r="36" spans="2:34">
      <c r="Y36" s="57">
        <v>230</v>
      </c>
      <c r="Z36" s="47">
        <v>83667084404</v>
      </c>
      <c r="AA36" s="47">
        <v>393361</v>
      </c>
      <c r="AE36" s="1">
        <v>1</v>
      </c>
      <c r="AF36" s="246">
        <v>1</v>
      </c>
      <c r="AG36" s="1">
        <v>1</v>
      </c>
      <c r="AH36" s="246">
        <v>1.2</v>
      </c>
    </row>
    <row r="37" spans="2:34">
      <c r="Y37" s="53">
        <v>231</v>
      </c>
      <c r="Z37" s="43">
        <v>86177096936</v>
      </c>
      <c r="AA37" s="43">
        <v>401055</v>
      </c>
      <c r="AE37" s="1">
        <v>0</v>
      </c>
      <c r="AF37" s="246">
        <v>1</v>
      </c>
      <c r="AG37" s="1">
        <v>0</v>
      </c>
      <c r="AH37" s="246">
        <v>1.2</v>
      </c>
    </row>
    <row r="38" spans="2:34">
      <c r="Y38" s="53">
        <v>232</v>
      </c>
      <c r="Z38" s="43">
        <v>88762409844</v>
      </c>
      <c r="AA38" s="43">
        <v>408778</v>
      </c>
      <c r="AE38" s="1">
        <v>-1</v>
      </c>
      <c r="AF38" s="246">
        <v>1</v>
      </c>
      <c r="AG38" s="1">
        <v>-1</v>
      </c>
      <c r="AH38" s="246">
        <v>1.2</v>
      </c>
    </row>
    <row r="39" spans="2:34">
      <c r="Y39" s="53">
        <v>233</v>
      </c>
      <c r="Z39" s="43">
        <v>91425282139</v>
      </c>
      <c r="AA39" s="43">
        <v>415702</v>
      </c>
      <c r="AE39" s="1">
        <v>-2</v>
      </c>
      <c r="AF39" s="246">
        <v>1</v>
      </c>
      <c r="AG39" s="1">
        <v>-2</v>
      </c>
      <c r="AH39" s="246">
        <v>1.1000000000000001</v>
      </c>
    </row>
    <row r="40" spans="2:34">
      <c r="Y40" s="53">
        <v>234</v>
      </c>
      <c r="Z40" s="43">
        <v>94168040603</v>
      </c>
      <c r="AA40" s="43">
        <v>423542</v>
      </c>
      <c r="AE40" s="1">
        <v>-3</v>
      </c>
      <c r="AF40" s="246">
        <v>1</v>
      </c>
      <c r="AG40" s="1">
        <v>-3</v>
      </c>
      <c r="AH40" s="246">
        <v>1.1000000000000001</v>
      </c>
    </row>
    <row r="41" spans="2:34">
      <c r="Y41" s="53">
        <v>235</v>
      </c>
      <c r="Z41" s="43">
        <v>122418452783</v>
      </c>
      <c r="AA41" s="43">
        <v>431459</v>
      </c>
      <c r="AE41" s="1">
        <v>-4</v>
      </c>
      <c r="AF41" s="246">
        <v>1</v>
      </c>
      <c r="AG41" s="1">
        <v>-4</v>
      </c>
      <c r="AH41" s="246">
        <v>1.1000000000000001</v>
      </c>
    </row>
    <row r="42" spans="2:34">
      <c r="Y42" s="53">
        <v>236</v>
      </c>
      <c r="Z42" s="43">
        <v>126091006366</v>
      </c>
      <c r="AA42" s="43">
        <v>439402</v>
      </c>
      <c r="AE42" s="1">
        <v>-5</v>
      </c>
      <c r="AF42" s="246">
        <v>1</v>
      </c>
      <c r="AG42" s="1">
        <v>-5</v>
      </c>
      <c r="AH42" s="246">
        <v>1.05</v>
      </c>
    </row>
    <row r="43" spans="2:34">
      <c r="Y43" s="53">
        <v>237</v>
      </c>
      <c r="Z43" s="43">
        <v>129873736556</v>
      </c>
      <c r="AA43" s="43">
        <v>446505</v>
      </c>
      <c r="AE43" s="1">
        <v>-6</v>
      </c>
      <c r="AF43" s="246">
        <v>1</v>
      </c>
      <c r="AG43" s="1">
        <v>-6</v>
      </c>
      <c r="AH43" s="246">
        <v>1.05</v>
      </c>
    </row>
    <row r="44" spans="2:34">
      <c r="Y44" s="53">
        <v>238</v>
      </c>
      <c r="Z44" s="43">
        <v>133769948652</v>
      </c>
      <c r="AA44" s="43">
        <v>454564</v>
      </c>
      <c r="AE44" s="1">
        <v>-7</v>
      </c>
      <c r="AF44" s="246">
        <v>1</v>
      </c>
      <c r="AG44" s="1">
        <v>-7</v>
      </c>
      <c r="AH44" s="246">
        <v>1.05</v>
      </c>
    </row>
    <row r="45" spans="2:34" ht="17.25" thickBot="1">
      <c r="Y45" s="55">
        <v>239</v>
      </c>
      <c r="Z45" s="45">
        <v>137783047111</v>
      </c>
      <c r="AA45" s="45">
        <v>462670</v>
      </c>
      <c r="AE45" s="1">
        <v>-8</v>
      </c>
      <c r="AF45" s="246">
        <v>1</v>
      </c>
      <c r="AG45" s="1">
        <v>-8</v>
      </c>
      <c r="AH45" s="246">
        <v>1.05</v>
      </c>
    </row>
    <row r="46" spans="2:34">
      <c r="Y46" s="57">
        <v>240</v>
      </c>
      <c r="Z46" s="47">
        <v>179117961244</v>
      </c>
      <c r="AA46" s="47">
        <v>470824</v>
      </c>
      <c r="AE46" s="1">
        <v>-9</v>
      </c>
      <c r="AF46" s="246">
        <v>1</v>
      </c>
      <c r="AG46" s="1">
        <v>-9</v>
      </c>
      <c r="AH46" s="246">
        <v>1.05</v>
      </c>
    </row>
    <row r="47" spans="2:34">
      <c r="Y47" s="53">
        <v>241</v>
      </c>
      <c r="Z47" s="43">
        <v>184491500081</v>
      </c>
      <c r="AA47" s="43">
        <v>485614</v>
      </c>
      <c r="AE47" s="1">
        <v>-10</v>
      </c>
      <c r="AF47" s="246">
        <v>1</v>
      </c>
      <c r="AG47" s="1">
        <v>-10</v>
      </c>
      <c r="AH47" s="246">
        <v>1</v>
      </c>
    </row>
    <row r="48" spans="2:34">
      <c r="Y48" s="53">
        <v>242</v>
      </c>
      <c r="Z48" s="43">
        <v>190026245083</v>
      </c>
      <c r="AA48" s="43">
        <v>494006</v>
      </c>
      <c r="AE48" s="1">
        <v>-11</v>
      </c>
      <c r="AF48" s="246">
        <v>0.97</v>
      </c>
      <c r="AG48" s="1">
        <v>-11</v>
      </c>
      <c r="AH48" s="246">
        <v>0.99</v>
      </c>
    </row>
    <row r="49" spans="25:34">
      <c r="Y49" s="53">
        <v>243</v>
      </c>
      <c r="Z49" s="43">
        <v>195727032435</v>
      </c>
      <c r="AA49" s="43">
        <v>501461</v>
      </c>
      <c r="AE49" s="1">
        <v>-12</v>
      </c>
      <c r="AF49" s="246">
        <v>0.94</v>
      </c>
      <c r="AG49" s="1">
        <v>-12</v>
      </c>
      <c r="AH49" s="246">
        <v>0.98</v>
      </c>
    </row>
    <row r="50" spans="25:34">
      <c r="Y50" s="53">
        <v>244</v>
      </c>
      <c r="Z50" s="43">
        <v>201598843408</v>
      </c>
      <c r="AA50" s="43">
        <v>509964</v>
      </c>
      <c r="AE50" s="1">
        <v>-13</v>
      </c>
      <c r="AF50" s="246">
        <v>0.91</v>
      </c>
      <c r="AG50" s="1">
        <v>-13</v>
      </c>
      <c r="AH50" s="246">
        <v>0.97</v>
      </c>
    </row>
    <row r="51" spans="25:34">
      <c r="Y51" s="53">
        <v>245</v>
      </c>
      <c r="Z51" s="43">
        <v>262078496430</v>
      </c>
      <c r="AA51" s="43">
        <v>518511</v>
      </c>
      <c r="AE51" s="1">
        <v>-14</v>
      </c>
      <c r="AF51" s="246">
        <v>0.88</v>
      </c>
      <c r="AG51" s="1">
        <v>-14</v>
      </c>
      <c r="AH51" s="246">
        <v>0.96</v>
      </c>
    </row>
    <row r="52" spans="25:34">
      <c r="Y52" s="53">
        <v>246</v>
      </c>
      <c r="Z52" s="43">
        <v>269940851322</v>
      </c>
      <c r="AA52" s="43">
        <v>527106</v>
      </c>
      <c r="AE52" s="1">
        <v>-15</v>
      </c>
      <c r="AF52" s="246">
        <v>0.85</v>
      </c>
      <c r="AG52" s="1">
        <v>-15</v>
      </c>
      <c r="AH52" s="246">
        <v>0.95</v>
      </c>
    </row>
    <row r="53" spans="25:34">
      <c r="Y53" s="53">
        <v>247</v>
      </c>
      <c r="Z53" s="43">
        <v>278039076861</v>
      </c>
      <c r="AA53" s="43">
        <v>535749</v>
      </c>
      <c r="AE53" s="1">
        <v>-16</v>
      </c>
      <c r="AF53" s="246">
        <v>0.82</v>
      </c>
      <c r="AG53" s="1">
        <v>-16</v>
      </c>
      <c r="AH53" s="246">
        <v>0.94</v>
      </c>
    </row>
    <row r="54" spans="25:34">
      <c r="Y54" s="53">
        <v>248</v>
      </c>
      <c r="Z54" s="43">
        <v>286380249166</v>
      </c>
      <c r="AA54" s="43">
        <v>544459</v>
      </c>
      <c r="AE54" s="1">
        <v>-17</v>
      </c>
      <c r="AF54" s="246">
        <v>0.79</v>
      </c>
      <c r="AG54" s="1">
        <v>-17</v>
      </c>
      <c r="AH54" s="246">
        <v>0.93</v>
      </c>
    </row>
    <row r="55" spans="25:34" ht="17.25" thickBot="1">
      <c r="Y55" s="55">
        <v>249</v>
      </c>
      <c r="Z55" s="45">
        <v>294971656640</v>
      </c>
      <c r="AA55" s="45">
        <v>553217</v>
      </c>
      <c r="AE55" s="1">
        <v>-18</v>
      </c>
      <c r="AF55" s="246">
        <v>0.76</v>
      </c>
      <c r="AG55" s="1">
        <v>-18</v>
      </c>
      <c r="AH55" s="246">
        <v>0.92</v>
      </c>
    </row>
    <row r="56" spans="25:34">
      <c r="Y56" s="59">
        <v>250</v>
      </c>
      <c r="Z56" s="44">
        <v>442457484960</v>
      </c>
      <c r="AA56" s="44">
        <v>584807</v>
      </c>
      <c r="AE56" s="1">
        <v>-19</v>
      </c>
      <c r="AF56" s="246">
        <v>0.73</v>
      </c>
      <c r="AG56" s="1">
        <v>-19</v>
      </c>
      <c r="AH56" s="246">
        <v>0.91</v>
      </c>
    </row>
    <row r="57" spans="25:34">
      <c r="Y57" s="53">
        <v>251</v>
      </c>
      <c r="Z57" s="43">
        <v>455731209508</v>
      </c>
      <c r="AA57" s="43">
        <v>594040</v>
      </c>
      <c r="AE57" s="1">
        <v>-20</v>
      </c>
      <c r="AF57" s="246">
        <v>0.7</v>
      </c>
      <c r="AG57" s="1">
        <v>-20</v>
      </c>
      <c r="AH57" s="246">
        <v>0.9</v>
      </c>
    </row>
    <row r="58" spans="25:34">
      <c r="Y58" s="53">
        <v>252</v>
      </c>
      <c r="Z58" s="43">
        <v>469403145793</v>
      </c>
      <c r="AA58" s="43">
        <v>603318</v>
      </c>
      <c r="AE58" s="1">
        <v>-21</v>
      </c>
      <c r="AF58" s="246">
        <v>0.65</v>
      </c>
      <c r="AG58" s="1">
        <v>-21</v>
      </c>
      <c r="AH58" s="246">
        <v>0.7</v>
      </c>
    </row>
    <row r="59" spans="25:34">
      <c r="Y59" s="53">
        <v>253</v>
      </c>
      <c r="Z59" s="43">
        <v>483485240166</v>
      </c>
      <c r="AA59" s="43">
        <v>612643</v>
      </c>
      <c r="AE59" s="1">
        <v>-22</v>
      </c>
      <c r="AF59" s="246">
        <v>0.6</v>
      </c>
      <c r="AG59" s="1">
        <v>-22</v>
      </c>
      <c r="AH59" s="246">
        <v>0.66</v>
      </c>
    </row>
    <row r="60" spans="25:34">
      <c r="Y60" s="53">
        <v>254</v>
      </c>
      <c r="Z60" s="43">
        <v>497989797370</v>
      </c>
      <c r="AA60" s="43">
        <v>622041</v>
      </c>
      <c r="AE60" s="1">
        <v>-23</v>
      </c>
      <c r="AF60" s="246">
        <v>0.55000000000000004</v>
      </c>
      <c r="AG60" s="1">
        <v>-23</v>
      </c>
      <c r="AH60" s="246">
        <v>0.62</v>
      </c>
    </row>
    <row r="61" spans="25:34">
      <c r="Y61" s="53">
        <v>255</v>
      </c>
      <c r="Z61" s="43">
        <v>512929491291</v>
      </c>
      <c r="AA61" s="43">
        <v>631458</v>
      </c>
      <c r="AE61" s="1">
        <v>-24</v>
      </c>
      <c r="AF61" s="246">
        <v>0.5</v>
      </c>
      <c r="AG61" s="1">
        <v>-24</v>
      </c>
      <c r="AH61" s="246">
        <v>0.57999999999999996</v>
      </c>
    </row>
    <row r="62" spans="25:34">
      <c r="Y62" s="53">
        <v>256</v>
      </c>
      <c r="Z62" s="43">
        <v>528317376029</v>
      </c>
      <c r="AA62" s="43">
        <v>640971</v>
      </c>
      <c r="AE62" s="1">
        <v>-25</v>
      </c>
      <c r="AF62" s="246">
        <v>0.45</v>
      </c>
      <c r="AG62" s="1">
        <v>-25</v>
      </c>
      <c r="AH62" s="246">
        <v>0.54</v>
      </c>
    </row>
    <row r="63" spans="25:34">
      <c r="Y63" s="53">
        <v>257</v>
      </c>
      <c r="Z63" s="43">
        <v>544166897309</v>
      </c>
      <c r="AA63" s="43">
        <v>650504</v>
      </c>
      <c r="AE63" s="1">
        <v>-26</v>
      </c>
      <c r="AF63" s="246">
        <v>0.4</v>
      </c>
      <c r="AG63" s="1">
        <v>-26</v>
      </c>
      <c r="AH63" s="246">
        <v>0.5</v>
      </c>
    </row>
    <row r="64" spans="25:34">
      <c r="Y64" s="53">
        <v>258</v>
      </c>
      <c r="Z64" s="43">
        <v>560491904228</v>
      </c>
      <c r="AA64" s="43">
        <v>661261</v>
      </c>
      <c r="AE64" s="1">
        <v>-27</v>
      </c>
      <c r="AF64" s="246">
        <v>0.35</v>
      </c>
      <c r="AG64" s="1">
        <v>-27</v>
      </c>
      <c r="AH64" s="246">
        <v>0.46</v>
      </c>
    </row>
    <row r="65" spans="25:34" ht="17.25" thickBot="1">
      <c r="Y65" s="134">
        <v>259</v>
      </c>
      <c r="Z65" s="132">
        <v>577306661354</v>
      </c>
      <c r="AA65" s="132">
        <v>670940</v>
      </c>
      <c r="AE65" s="1">
        <v>-28</v>
      </c>
      <c r="AF65" s="246">
        <v>0.3</v>
      </c>
      <c r="AG65" s="1">
        <v>-28</v>
      </c>
      <c r="AH65" s="246">
        <v>0.42000000000000098</v>
      </c>
    </row>
    <row r="66" spans="25:34">
      <c r="Y66" s="57">
        <v>260</v>
      </c>
      <c r="Z66" s="47">
        <v>1731919984062</v>
      </c>
      <c r="AA66" s="140">
        <v>1725461</v>
      </c>
      <c r="AE66" s="1">
        <v>-29</v>
      </c>
      <c r="AF66" s="246">
        <v>0.25</v>
      </c>
      <c r="AG66" s="1">
        <v>-29</v>
      </c>
      <c r="AH66" s="246">
        <v>0.380000000000001</v>
      </c>
    </row>
    <row r="67" spans="25:34">
      <c r="Y67" s="53">
        <v>261</v>
      </c>
      <c r="Z67" s="43">
        <v>1749239183902</v>
      </c>
      <c r="AA67" s="133">
        <v>1750290</v>
      </c>
      <c r="AE67" s="1">
        <v>-30</v>
      </c>
      <c r="AF67" s="246">
        <v>0.2</v>
      </c>
      <c r="AG67" s="1">
        <v>-30</v>
      </c>
      <c r="AH67" s="246">
        <v>0.34000000000000102</v>
      </c>
    </row>
    <row r="68" spans="25:34">
      <c r="Y68" s="53">
        <v>262</v>
      </c>
      <c r="Z68" s="43">
        <v>1766731575741</v>
      </c>
      <c r="AA68" s="133">
        <v>1775159</v>
      </c>
    </row>
    <row r="69" spans="25:34">
      <c r="Y69" s="53">
        <v>263</v>
      </c>
      <c r="Z69" s="43">
        <v>1784398891498</v>
      </c>
      <c r="AA69" s="133">
        <v>1800203</v>
      </c>
    </row>
    <row r="70" spans="25:34">
      <c r="Y70" s="53">
        <v>264</v>
      </c>
      <c r="Z70" s="43">
        <v>1802242880412</v>
      </c>
      <c r="AA70" s="133">
        <v>1828409</v>
      </c>
    </row>
    <row r="71" spans="25:34">
      <c r="Y71" s="53">
        <v>265</v>
      </c>
      <c r="Z71" s="43">
        <v>2342915744535</v>
      </c>
      <c r="AA71" s="133">
        <v>2056974</v>
      </c>
    </row>
    <row r="72" spans="25:34">
      <c r="Y72" s="53">
        <v>266</v>
      </c>
      <c r="Z72" s="43">
        <v>2366344901980</v>
      </c>
      <c r="AA72" s="133">
        <v>2085219</v>
      </c>
    </row>
    <row r="73" spans="25:34">
      <c r="Y73" s="53">
        <v>267</v>
      </c>
      <c r="Z73" s="43">
        <v>2390008350999</v>
      </c>
      <c r="AA73" s="133">
        <v>2113572</v>
      </c>
    </row>
    <row r="74" spans="25:34">
      <c r="Y74" s="53">
        <v>268</v>
      </c>
      <c r="Z74" s="43">
        <v>2413908434508</v>
      </c>
      <c r="AA74" s="133">
        <v>2145596</v>
      </c>
    </row>
    <row r="75" spans="25:34" ht="17.25" thickBot="1">
      <c r="Y75" s="55">
        <v>269</v>
      </c>
      <c r="Z75" s="45">
        <v>2438047518853</v>
      </c>
      <c r="AA75" s="141">
        <v>2174274</v>
      </c>
    </row>
    <row r="76" spans="25:34">
      <c r="Y76" s="57">
        <v>270</v>
      </c>
      <c r="Z76" s="47">
        <v>5412465491853</v>
      </c>
      <c r="AA76" s="140">
        <v>2445217</v>
      </c>
    </row>
    <row r="77" spans="25:34">
      <c r="Y77" s="53">
        <v>271</v>
      </c>
      <c r="Z77" s="43">
        <v>5466590146771</v>
      </c>
      <c r="AA77" s="133">
        <v>2481337</v>
      </c>
    </row>
    <row r="78" spans="25:34">
      <c r="Y78" s="53">
        <v>272</v>
      </c>
      <c r="Z78" s="43">
        <v>5521256048238</v>
      </c>
      <c r="AA78" s="133">
        <v>2513634</v>
      </c>
    </row>
    <row r="79" spans="25:34">
      <c r="Y79" s="53">
        <v>273</v>
      </c>
      <c r="Z79" s="43">
        <v>5576468608720</v>
      </c>
      <c r="AA79" s="133">
        <v>2546149</v>
      </c>
    </row>
    <row r="80" spans="25:34">
      <c r="Y80" s="53">
        <v>274</v>
      </c>
      <c r="Z80" s="43">
        <v>5632233294807</v>
      </c>
      <c r="AA80" s="133">
        <v>2582906</v>
      </c>
    </row>
    <row r="81" spans="25:27">
      <c r="Y81" s="53">
        <v>275</v>
      </c>
      <c r="Z81" s="43">
        <v>11377111255510</v>
      </c>
      <c r="AA81" s="133">
        <v>2903024</v>
      </c>
    </row>
    <row r="82" spans="25:27">
      <c r="Y82" s="53">
        <v>276</v>
      </c>
      <c r="Z82" s="43">
        <v>12514822381061</v>
      </c>
      <c r="AA82" s="133">
        <v>2939616</v>
      </c>
    </row>
    <row r="83" spans="25:27">
      <c r="Y83" s="53">
        <v>277</v>
      </c>
      <c r="Z83" s="43">
        <v>13766304619167</v>
      </c>
      <c r="AA83" s="133">
        <v>2981010</v>
      </c>
    </row>
    <row r="84" spans="25:27">
      <c r="Y84" s="53">
        <v>278</v>
      </c>
      <c r="Z84" s="43">
        <v>15142935081083</v>
      </c>
      <c r="AA84" s="133">
        <v>3017988</v>
      </c>
    </row>
    <row r="85" spans="25:27" ht="17.25" thickBot="1">
      <c r="Y85" s="55">
        <v>279</v>
      </c>
      <c r="Z85" s="45">
        <v>16657228589191</v>
      </c>
      <c r="AA85" s="141">
        <v>3059716</v>
      </c>
    </row>
    <row r="86" spans="25:27">
      <c r="Y86" s="57">
        <v>280</v>
      </c>
      <c r="Z86" s="47">
        <v>33647601750165</v>
      </c>
      <c r="AA86" s="140">
        <v>3436027</v>
      </c>
    </row>
    <row r="87" spans="25:27">
      <c r="Y87" s="53">
        <v>281</v>
      </c>
      <c r="Z87" s="43">
        <v>37012361925181</v>
      </c>
      <c r="AA87" s="133">
        <v>3482914</v>
      </c>
    </row>
    <row r="88" spans="25:27">
      <c r="Y88" s="53">
        <v>282</v>
      </c>
      <c r="Z88" s="43">
        <v>40713598117699</v>
      </c>
      <c r="AA88" s="133">
        <v>3524768</v>
      </c>
    </row>
    <row r="89" spans="25:27">
      <c r="Y89" s="53">
        <v>283</v>
      </c>
      <c r="Z89" s="43">
        <v>44784957929468</v>
      </c>
      <c r="AA89" s="133">
        <v>3572010</v>
      </c>
    </row>
    <row r="90" spans="25:27">
      <c r="Y90" s="53">
        <v>284</v>
      </c>
      <c r="Z90" s="43">
        <v>49263453722414</v>
      </c>
      <c r="AA90" s="133">
        <v>3614278</v>
      </c>
    </row>
    <row r="91" spans="25:27">
      <c r="Y91" s="53">
        <v>285</v>
      </c>
      <c r="Z91" s="43">
        <v>99512176519276</v>
      </c>
      <c r="AA91" s="133">
        <v>4062965</v>
      </c>
    </row>
    <row r="92" spans="25:27">
      <c r="Y92" s="53">
        <v>286</v>
      </c>
      <c r="Z92" s="43">
        <v>109463394171203</v>
      </c>
      <c r="AA92" s="133">
        <v>4110304</v>
      </c>
    </row>
    <row r="93" spans="25:27">
      <c r="Y93" s="53">
        <v>287</v>
      </c>
      <c r="Z93" s="43">
        <v>120409733588323</v>
      </c>
      <c r="AA93" s="133">
        <v>4163751</v>
      </c>
    </row>
    <row r="94" spans="25:27">
      <c r="Y94" s="53">
        <v>288</v>
      </c>
      <c r="Z94" s="43">
        <v>132450706947155</v>
      </c>
      <c r="AA94" s="133">
        <v>4217526</v>
      </c>
    </row>
    <row r="95" spans="25:27" ht="17.25" thickBot="1">
      <c r="Y95" s="55">
        <v>289</v>
      </c>
      <c r="Z95" s="45">
        <v>145695777641870</v>
      </c>
      <c r="AA95" s="141">
        <v>4265489</v>
      </c>
    </row>
    <row r="96" spans="25:27">
      <c r="Y96" s="57">
        <v>290</v>
      </c>
      <c r="Z96" s="47">
        <v>294305470836577</v>
      </c>
      <c r="AA96" s="140" t="s">
        <v>66</v>
      </c>
    </row>
    <row r="97" spans="25:27">
      <c r="Y97" s="53">
        <v>291</v>
      </c>
      <c r="Z97" s="43">
        <v>323736017920234</v>
      </c>
      <c r="AA97" s="133" t="s">
        <v>66</v>
      </c>
    </row>
    <row r="98" spans="25:27">
      <c r="Y98" s="53">
        <v>292</v>
      </c>
      <c r="Z98" s="43">
        <v>356109619712257</v>
      </c>
      <c r="AA98" s="133" t="s">
        <v>66</v>
      </c>
    </row>
    <row r="99" spans="25:27">
      <c r="Y99" s="53">
        <v>293</v>
      </c>
      <c r="Z99" s="43">
        <v>391720581683482</v>
      </c>
      <c r="AA99" s="133" t="s">
        <v>66</v>
      </c>
    </row>
    <row r="100" spans="25:27">
      <c r="Y100" s="53">
        <v>294</v>
      </c>
      <c r="Z100" s="43">
        <v>430892639851830</v>
      </c>
      <c r="AA100" s="133" t="s">
        <v>66</v>
      </c>
    </row>
    <row r="101" spans="25:27">
      <c r="Y101" s="53">
        <v>295</v>
      </c>
      <c r="Z101" s="43">
        <v>870403132500696</v>
      </c>
      <c r="AA101" s="133" t="s">
        <v>66</v>
      </c>
    </row>
    <row r="102" spans="25:27">
      <c r="Y102" s="53">
        <v>296</v>
      </c>
      <c r="Z102" s="43">
        <v>957443445750765</v>
      </c>
      <c r="AA102" s="133" t="s">
        <v>66</v>
      </c>
    </row>
    <row r="103" spans="25:27">
      <c r="Y103" s="53">
        <v>297</v>
      </c>
      <c r="Z103" s="43">
        <v>1053187790325840</v>
      </c>
      <c r="AA103" s="133" t="s">
        <v>66</v>
      </c>
    </row>
    <row r="104" spans="25:27">
      <c r="Y104" s="53">
        <v>298</v>
      </c>
      <c r="Z104" s="43">
        <v>1158506569358420</v>
      </c>
      <c r="AA104" s="133" t="s">
        <v>66</v>
      </c>
    </row>
    <row r="105" spans="25:27" ht="17.25" thickBot="1">
      <c r="Y105" s="55">
        <v>299</v>
      </c>
      <c r="Z105" s="45">
        <v>1737759854037630</v>
      </c>
      <c r="AA105" s="141" t="s">
        <v>66</v>
      </c>
    </row>
  </sheetData>
  <mergeCells count="32">
    <mergeCell ref="G33:I33"/>
    <mergeCell ref="G34:I34"/>
    <mergeCell ref="B11:B12"/>
    <mergeCell ref="B13:B14"/>
    <mergeCell ref="B5:B10"/>
    <mergeCell ref="F5:F7"/>
    <mergeCell ref="F8:F10"/>
    <mergeCell ref="F11:F17"/>
    <mergeCell ref="B15:C15"/>
    <mergeCell ref="F18:F23"/>
    <mergeCell ref="F30:F31"/>
    <mergeCell ref="AG5:AH5"/>
    <mergeCell ref="AE5:AF5"/>
    <mergeCell ref="I5:I7"/>
    <mergeCell ref="B2:D2"/>
    <mergeCell ref="F33:F34"/>
    <mergeCell ref="F2:J2"/>
    <mergeCell ref="L6:O6"/>
    <mergeCell ref="L7:L14"/>
    <mergeCell ref="L16:L29"/>
    <mergeCell ref="L32:O32"/>
    <mergeCell ref="L15:O15"/>
    <mergeCell ref="L30:O30"/>
    <mergeCell ref="B17:D27"/>
    <mergeCell ref="L2:P2"/>
    <mergeCell ref="F32:H32"/>
    <mergeCell ref="J18:J20"/>
    <mergeCell ref="J24:J25"/>
    <mergeCell ref="J11:J13"/>
    <mergeCell ref="J22:J23"/>
    <mergeCell ref="F24:F29"/>
    <mergeCell ref="G28:G29"/>
  </mergeCells>
  <phoneticPr fontId="3" type="noConversion"/>
  <pageMargins left="0.7" right="0.7" top="0.75" bottom="0.75" header="0.3" footer="0.3"/>
  <pageSetup paperSize="9" orientation="portrait" verticalDpi="0" r:id="rId1"/>
  <ignoredErrors>
    <ignoredError sqref="I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7</xdr:row>
                    <xdr:rowOff>9525</xdr:rowOff>
                  </from>
                  <to>
                    <xdr:col>7</xdr:col>
                    <xdr:colOff>657225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5" name="Check Box 9">
              <controlPr defaultSize="0" autoFill="0" autoLine="0" autoPict="0">
                <anchor moveWithCells="1">
                  <from>
                    <xdr:col>7</xdr:col>
                    <xdr:colOff>190500</xdr:colOff>
                    <xdr:row>8</xdr:row>
                    <xdr:rowOff>9525</xdr:rowOff>
                  </from>
                  <to>
                    <xdr:col>7</xdr:col>
                    <xdr:colOff>657225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6" name="Check Box 10">
              <controlPr defaultSize="0" autoFill="0" autoLine="0" autoPict="0">
                <anchor moveWithCells="1">
                  <from>
                    <xdr:col>7</xdr:col>
                    <xdr:colOff>190500</xdr:colOff>
                    <xdr:row>9</xdr:row>
                    <xdr:rowOff>9525</xdr:rowOff>
                  </from>
                  <to>
                    <xdr:col>7</xdr:col>
                    <xdr:colOff>657225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7" name="Check Box 11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9525</xdr:rowOff>
                  </from>
                  <to>
                    <xdr:col>7</xdr:col>
                    <xdr:colOff>657225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8" name="Check Box 12">
              <controlPr defaultSize="0" autoFill="0" autoLine="0" autoPict="0">
                <anchor moveWithCells="1">
                  <from>
                    <xdr:col>7</xdr:col>
                    <xdr:colOff>190500</xdr:colOff>
                    <xdr:row>11</xdr:row>
                    <xdr:rowOff>9525</xdr:rowOff>
                  </from>
                  <to>
                    <xdr:col>7</xdr:col>
                    <xdr:colOff>657225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9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12</xdr:row>
                    <xdr:rowOff>9525</xdr:rowOff>
                  </from>
                  <to>
                    <xdr:col>7</xdr:col>
                    <xdr:colOff>657225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0" name="Check Box 14">
              <controlPr defaultSize="0" autoFill="0" autoLine="0" autoPict="0">
                <anchor moveWithCells="1">
                  <from>
                    <xdr:col>7</xdr:col>
                    <xdr:colOff>190500</xdr:colOff>
                    <xdr:row>13</xdr:row>
                    <xdr:rowOff>9525</xdr:rowOff>
                  </from>
                  <to>
                    <xdr:col>7</xdr:col>
                    <xdr:colOff>657225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1" name="Check Box 15">
              <controlPr defaultSize="0" autoFill="0" autoLine="0" autoPict="0">
                <anchor moveWithCells="1">
                  <from>
                    <xdr:col>7</xdr:col>
                    <xdr:colOff>190500</xdr:colOff>
                    <xdr:row>14</xdr:row>
                    <xdr:rowOff>9525</xdr:rowOff>
                  </from>
                  <to>
                    <xdr:col>7</xdr:col>
                    <xdr:colOff>657225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2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9525</xdr:rowOff>
                  </from>
                  <to>
                    <xdr:col>7</xdr:col>
                    <xdr:colOff>657225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3" name="Check Box 17">
              <controlPr defaultSize="0" autoFill="0" autoLine="0" autoPict="0">
                <anchor moveWithCells="1">
                  <from>
                    <xdr:col>7</xdr:col>
                    <xdr:colOff>190500</xdr:colOff>
                    <xdr:row>16</xdr:row>
                    <xdr:rowOff>9525</xdr:rowOff>
                  </from>
                  <to>
                    <xdr:col>7</xdr:col>
                    <xdr:colOff>657225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4" name="Check Box 18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</xdr:rowOff>
                  </from>
                  <to>
                    <xdr:col>7</xdr:col>
                    <xdr:colOff>657225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5" name="Check Box 19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9525</xdr:rowOff>
                  </from>
                  <to>
                    <xdr:col>7</xdr:col>
                    <xdr:colOff>657225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6" name="Check Box 20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9525</xdr:rowOff>
                  </from>
                  <to>
                    <xdr:col>7</xdr:col>
                    <xdr:colOff>657225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7" name="Check Box 21">
              <controlPr defaultSize="0" autoFill="0" autoLine="0" autoPict="0">
                <anchor moveWithCells="1">
                  <from>
                    <xdr:col>7</xdr:col>
                    <xdr:colOff>190500</xdr:colOff>
                    <xdr:row>25</xdr:row>
                    <xdr:rowOff>9525</xdr:rowOff>
                  </from>
                  <to>
                    <xdr:col>7</xdr:col>
                    <xdr:colOff>657225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8" name="Check Box 22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9525</xdr:rowOff>
                  </from>
                  <to>
                    <xdr:col>7</xdr:col>
                    <xdr:colOff>657225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9" name="Check Box 23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9525</xdr:rowOff>
                  </from>
                  <to>
                    <xdr:col>7</xdr:col>
                    <xdr:colOff>657225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0" name="Check Box 24">
              <controlPr defaultSize="0" autoFill="0" autoLine="0" autoPict="0">
                <anchor moveWithCells="1">
                  <from>
                    <xdr:col>7</xdr:col>
                    <xdr:colOff>190500</xdr:colOff>
                    <xdr:row>29</xdr:row>
                    <xdr:rowOff>9525</xdr:rowOff>
                  </from>
                  <to>
                    <xdr:col>7</xdr:col>
                    <xdr:colOff>657225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1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28</xdr:row>
                    <xdr:rowOff>9525</xdr:rowOff>
                  </from>
                  <to>
                    <xdr:col>7</xdr:col>
                    <xdr:colOff>657225</xdr:colOff>
                    <xdr:row>28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CD2E-C798-4230-BC21-6441FBD3968D}">
  <dimension ref="B2:X33"/>
  <sheetViews>
    <sheetView showGridLines="0" zoomScaleNormal="100" workbookViewId="0">
      <selection activeCell="J10" sqref="J10"/>
    </sheetView>
  </sheetViews>
  <sheetFormatPr defaultRowHeight="16.5"/>
  <cols>
    <col min="1" max="1" width="2.625" customWidth="1"/>
    <col min="2" max="2" width="3.5" style="200" bestFit="1" customWidth="1"/>
    <col min="3" max="3" width="3.25" style="200" bestFit="1" customWidth="1"/>
    <col min="4" max="4" width="3.5" style="200" bestFit="1" customWidth="1"/>
    <col min="5" max="5" width="7.75" style="200" bestFit="1" customWidth="1"/>
    <col min="6" max="6" width="14" style="200" bestFit="1" customWidth="1"/>
    <col min="7" max="7" width="9.875" style="200" bestFit="1" customWidth="1"/>
    <col min="8" max="8" width="11.875" style="200" customWidth="1"/>
    <col min="9" max="9" width="7.75" style="202" bestFit="1" customWidth="1"/>
    <col min="10" max="10" width="14" style="202" bestFit="1" customWidth="1"/>
    <col min="11" max="11" width="9.875" style="202" bestFit="1" customWidth="1"/>
    <col min="12" max="12" width="11.875" style="200" customWidth="1"/>
    <col min="13" max="14" width="2.625" style="202" customWidth="1"/>
    <col min="15" max="15" width="15.125" style="202" bestFit="1" customWidth="1"/>
    <col min="16" max="16" width="13.75" style="202" bestFit="1" customWidth="1"/>
    <col min="17" max="17" width="14.875" style="202" bestFit="1" customWidth="1"/>
    <col min="18" max="19" width="2.625" style="202" customWidth="1"/>
    <col min="20" max="20" width="11.625" style="202" bestFit="1" customWidth="1"/>
    <col min="21" max="21" width="9" style="202"/>
    <col min="22" max="22" width="11.625" style="202" customWidth="1"/>
    <col min="23" max="24" width="12.375" style="202" customWidth="1"/>
    <col min="25" max="33" width="9" customWidth="1"/>
  </cols>
  <sheetData>
    <row r="2" spans="2:24" ht="60" customHeight="1">
      <c r="B2" s="444" t="s">
        <v>100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236"/>
      <c r="T2" s="236"/>
      <c r="U2" s="236"/>
      <c r="V2" s="236"/>
      <c r="W2" s="236"/>
      <c r="X2" s="236"/>
    </row>
    <row r="3" spans="2:24" ht="16.5" customHeight="1" thickBo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2:24" ht="24" customHeight="1" thickBot="1">
      <c r="B4" s="426" t="s">
        <v>101</v>
      </c>
      <c r="C4" s="427"/>
      <c r="D4" s="428"/>
      <c r="E4" s="439" t="s">
        <v>115</v>
      </c>
      <c r="F4" s="439"/>
      <c r="G4" s="439"/>
      <c r="H4" s="440"/>
      <c r="I4" s="470" t="s">
        <v>114</v>
      </c>
      <c r="J4" s="471"/>
      <c r="K4" s="471"/>
      <c r="L4" s="472"/>
      <c r="N4" s="229"/>
      <c r="O4" s="476" t="s">
        <v>111</v>
      </c>
      <c r="P4" s="477"/>
      <c r="Q4" s="478"/>
      <c r="R4" s="230"/>
    </row>
    <row r="5" spans="2:24" ht="48" customHeight="1">
      <c r="B5" s="429"/>
      <c r="C5" s="430"/>
      <c r="D5" s="431"/>
      <c r="E5" s="441"/>
      <c r="F5" s="441"/>
      <c r="G5" s="441"/>
      <c r="H5" s="442"/>
      <c r="I5" s="473"/>
      <c r="J5" s="474"/>
      <c r="K5" s="474"/>
      <c r="L5" s="475"/>
      <c r="N5" s="231"/>
      <c r="O5" s="451" t="s">
        <v>117</v>
      </c>
      <c r="P5" s="452"/>
      <c r="Q5" s="452"/>
      <c r="R5" s="232"/>
    </row>
    <row r="6" spans="2:24" ht="24" customHeight="1">
      <c r="B6" s="429"/>
      <c r="C6" s="430"/>
      <c r="D6" s="431"/>
      <c r="E6" s="438" t="s">
        <v>51</v>
      </c>
      <c r="F6" s="443" t="s">
        <v>91</v>
      </c>
      <c r="G6" s="443" t="s">
        <v>93</v>
      </c>
      <c r="H6" s="479" t="s">
        <v>92</v>
      </c>
      <c r="I6" s="437" t="s">
        <v>94</v>
      </c>
      <c r="J6" s="435" t="s">
        <v>91</v>
      </c>
      <c r="K6" s="435" t="s">
        <v>93</v>
      </c>
      <c r="L6" s="463" t="s">
        <v>92</v>
      </c>
      <c r="N6" s="231"/>
      <c r="O6" s="453"/>
      <c r="P6" s="453"/>
      <c r="Q6" s="453"/>
      <c r="R6" s="233"/>
      <c r="S6" s="215"/>
      <c r="T6" s="215"/>
    </row>
    <row r="7" spans="2:24" ht="24" customHeight="1">
      <c r="B7" s="432"/>
      <c r="C7" s="433"/>
      <c r="D7" s="434"/>
      <c r="E7" s="438"/>
      <c r="F7" s="438"/>
      <c r="G7" s="438"/>
      <c r="H7" s="480"/>
      <c r="I7" s="437"/>
      <c r="J7" s="436"/>
      <c r="K7" s="436"/>
      <c r="L7" s="464"/>
      <c r="N7" s="231"/>
      <c r="O7" s="453"/>
      <c r="P7" s="453"/>
      <c r="Q7" s="453"/>
      <c r="R7" s="232"/>
    </row>
    <row r="8" spans="2:24" ht="24" customHeight="1" thickBot="1">
      <c r="B8" s="208">
        <v>0</v>
      </c>
      <c r="C8" s="209" t="s">
        <v>5</v>
      </c>
      <c r="D8" s="207">
        <v>1</v>
      </c>
      <c r="E8" s="465" t="s">
        <v>105</v>
      </c>
      <c r="F8" s="465"/>
      <c r="G8" s="465"/>
      <c r="H8" s="466"/>
      <c r="I8" s="467" t="s">
        <v>106</v>
      </c>
      <c r="J8" s="468"/>
      <c r="K8" s="468"/>
      <c r="L8" s="469"/>
      <c r="N8" s="231"/>
      <c r="R8" s="232"/>
    </row>
    <row r="9" spans="2:24" ht="24" customHeight="1">
      <c r="B9" s="208">
        <v>1</v>
      </c>
      <c r="C9" s="209" t="s">
        <v>5</v>
      </c>
      <c r="D9" s="207">
        <v>2</v>
      </c>
      <c r="E9" s="205">
        <v>55</v>
      </c>
      <c r="F9" s="205">
        <v>40</v>
      </c>
      <c r="G9" s="205">
        <v>0</v>
      </c>
      <c r="H9" s="206">
        <v>0</v>
      </c>
      <c r="I9" s="204">
        <v>55</v>
      </c>
      <c r="J9" s="205">
        <v>10</v>
      </c>
      <c r="K9" s="205">
        <v>0</v>
      </c>
      <c r="L9" s="216">
        <v>0</v>
      </c>
      <c r="N9" s="231"/>
      <c r="O9" s="460" t="s">
        <v>112</v>
      </c>
      <c r="P9" s="461"/>
      <c r="Q9" s="462"/>
      <c r="R9" s="232"/>
    </row>
    <row r="10" spans="2:24" ht="24" customHeight="1">
      <c r="B10" s="208">
        <v>2</v>
      </c>
      <c r="C10" s="209" t="s">
        <v>5</v>
      </c>
      <c r="D10" s="207">
        <v>3</v>
      </c>
      <c r="E10" s="205">
        <v>60</v>
      </c>
      <c r="F10" s="205">
        <v>84</v>
      </c>
      <c r="G10" s="205">
        <v>2</v>
      </c>
      <c r="H10" s="206">
        <v>1</v>
      </c>
      <c r="I10" s="204">
        <v>70</v>
      </c>
      <c r="J10" s="205">
        <v>21</v>
      </c>
      <c r="K10" s="205">
        <v>2</v>
      </c>
      <c r="L10" s="216">
        <v>1</v>
      </c>
      <c r="N10" s="231"/>
      <c r="O10" s="219" t="s">
        <v>8</v>
      </c>
      <c r="P10" s="203" t="s">
        <v>21</v>
      </c>
      <c r="Q10" s="220" t="s">
        <v>102</v>
      </c>
      <c r="R10" s="232"/>
    </row>
    <row r="11" spans="2:24" ht="24" customHeight="1" thickBot="1">
      <c r="B11" s="208">
        <v>3</v>
      </c>
      <c r="C11" s="209" t="s">
        <v>5</v>
      </c>
      <c r="D11" s="207">
        <v>4</v>
      </c>
      <c r="E11" s="205">
        <v>65</v>
      </c>
      <c r="F11" s="205">
        <v>132</v>
      </c>
      <c r="G11" s="205">
        <v>3</v>
      </c>
      <c r="H11" s="206">
        <v>1</v>
      </c>
      <c r="I11" s="204">
        <v>85</v>
      </c>
      <c r="J11" s="205">
        <v>35</v>
      </c>
      <c r="K11" s="205">
        <v>3</v>
      </c>
      <c r="L11" s="216">
        <v>1</v>
      </c>
      <c r="N11" s="231"/>
      <c r="O11" s="221">
        <v>5</v>
      </c>
      <c r="P11" s="238">
        <v>25</v>
      </c>
      <c r="Q11" s="239">
        <v>0</v>
      </c>
      <c r="R11" s="232"/>
    </row>
    <row r="12" spans="2:24" ht="24" customHeight="1" thickTop="1">
      <c r="B12" s="208">
        <v>4</v>
      </c>
      <c r="C12" s="209" t="s">
        <v>5</v>
      </c>
      <c r="D12" s="207">
        <v>5</v>
      </c>
      <c r="E12" s="205">
        <v>70</v>
      </c>
      <c r="F12" s="205">
        <v>184</v>
      </c>
      <c r="G12" s="205">
        <v>4</v>
      </c>
      <c r="H12" s="206">
        <v>2</v>
      </c>
      <c r="I12" s="204">
        <v>100</v>
      </c>
      <c r="J12" s="205">
        <v>52</v>
      </c>
      <c r="K12" s="205">
        <v>5</v>
      </c>
      <c r="L12" s="216">
        <v>2</v>
      </c>
      <c r="N12" s="231"/>
      <c r="O12" s="244" t="s">
        <v>109</v>
      </c>
      <c r="P12" s="242" t="s">
        <v>103</v>
      </c>
      <c r="Q12" s="243" t="s">
        <v>104</v>
      </c>
      <c r="R12" s="233"/>
      <c r="S12" s="215"/>
      <c r="T12" s="215"/>
    </row>
    <row r="13" spans="2:24" ht="24" customHeight="1" thickBot="1">
      <c r="B13" s="208">
        <v>5</v>
      </c>
      <c r="C13" s="209" t="s">
        <v>5</v>
      </c>
      <c r="D13" s="207">
        <v>6</v>
      </c>
      <c r="E13" s="205">
        <v>75</v>
      </c>
      <c r="F13" s="205">
        <v>240</v>
      </c>
      <c r="G13" s="205">
        <v>5</v>
      </c>
      <c r="H13" s="206">
        <v>2</v>
      </c>
      <c r="I13" s="204">
        <v>115</v>
      </c>
      <c r="J13" s="205">
        <v>72</v>
      </c>
      <c r="K13" s="205">
        <v>7</v>
      </c>
      <c r="L13" s="216">
        <v>3</v>
      </c>
      <c r="N13" s="231"/>
      <c r="O13" s="237">
        <f>SUMIFS($E$8:$E$32,$B$8:$B$32,"&lt;="&amp;O11)-VLOOKUP($O11,$B$4:$K$32,4,FALSE)+ROUND((VLOOKUP($O11,$B$4:$K$32,4,FALSE)*Q11),0)</f>
        <v>250</v>
      </c>
      <c r="P13" s="240">
        <f>IF(O11&gt;=P11,"레벨재설정",ROUNDUP((SUMIFS($E$8:$E$32,$B$8:$B$32,"&lt;"&amp;P11)-O13)/50,0))</f>
        <v>49</v>
      </c>
      <c r="Q13" s="241">
        <f>IF(O11&gt;=P11,"레벨재설정",ROUNDUP((SUMIFS($E$8:$E$32,$B$8:$B$32,"&lt;"&amp;P11)-O13)/150,0))</f>
        <v>17</v>
      </c>
      <c r="R13" s="232"/>
    </row>
    <row r="14" spans="2:24" ht="24" customHeight="1" thickBot="1">
      <c r="B14" s="208">
        <v>6</v>
      </c>
      <c r="C14" s="209" t="s">
        <v>5</v>
      </c>
      <c r="D14" s="207">
        <v>7</v>
      </c>
      <c r="E14" s="205">
        <v>80</v>
      </c>
      <c r="F14" s="205">
        <v>300</v>
      </c>
      <c r="G14" s="205">
        <v>7</v>
      </c>
      <c r="H14" s="206">
        <v>3</v>
      </c>
      <c r="I14" s="204">
        <v>130</v>
      </c>
      <c r="J14" s="205">
        <v>95</v>
      </c>
      <c r="K14" s="205">
        <v>9</v>
      </c>
      <c r="L14" s="216">
        <v>3</v>
      </c>
      <c r="N14" s="231"/>
      <c r="R14" s="232"/>
    </row>
    <row r="15" spans="2:24" ht="24" customHeight="1">
      <c r="B15" s="208">
        <v>7</v>
      </c>
      <c r="C15" s="209" t="s">
        <v>5</v>
      </c>
      <c r="D15" s="207">
        <v>8</v>
      </c>
      <c r="E15" s="205">
        <v>85</v>
      </c>
      <c r="F15" s="205">
        <v>364</v>
      </c>
      <c r="G15" s="205">
        <v>9</v>
      </c>
      <c r="H15" s="206">
        <v>3</v>
      </c>
      <c r="I15" s="204">
        <v>145</v>
      </c>
      <c r="J15" s="205">
        <v>121</v>
      </c>
      <c r="K15" s="205">
        <v>12</v>
      </c>
      <c r="L15" s="216">
        <v>4</v>
      </c>
      <c r="N15" s="231"/>
      <c r="O15" s="445" t="s">
        <v>113</v>
      </c>
      <c r="P15" s="446"/>
      <c r="Q15" s="447"/>
      <c r="R15" s="232"/>
    </row>
    <row r="16" spans="2:24" ht="24" customHeight="1">
      <c r="B16" s="208">
        <v>8</v>
      </c>
      <c r="C16" s="209" t="s">
        <v>5</v>
      </c>
      <c r="D16" s="207">
        <v>9</v>
      </c>
      <c r="E16" s="205">
        <v>90</v>
      </c>
      <c r="F16" s="205">
        <v>432</v>
      </c>
      <c r="G16" s="205">
        <v>10</v>
      </c>
      <c r="H16" s="206">
        <v>4</v>
      </c>
      <c r="I16" s="204">
        <v>160</v>
      </c>
      <c r="J16" s="205">
        <v>150</v>
      </c>
      <c r="K16" s="205">
        <v>14</v>
      </c>
      <c r="L16" s="216">
        <v>5</v>
      </c>
      <c r="N16" s="231"/>
      <c r="O16" s="219" t="s">
        <v>8</v>
      </c>
      <c r="P16" s="203" t="s">
        <v>21</v>
      </c>
      <c r="Q16" s="220" t="s">
        <v>102</v>
      </c>
      <c r="R16" s="232"/>
    </row>
    <row r="17" spans="2:18" ht="24" customHeight="1" thickBot="1">
      <c r="B17" s="208">
        <v>9</v>
      </c>
      <c r="C17" s="209" t="s">
        <v>5</v>
      </c>
      <c r="D17" s="207">
        <v>10</v>
      </c>
      <c r="E17" s="205">
        <v>95</v>
      </c>
      <c r="F17" s="205">
        <v>504</v>
      </c>
      <c r="G17" s="205">
        <v>12</v>
      </c>
      <c r="H17" s="206">
        <v>4</v>
      </c>
      <c r="I17" s="204">
        <v>175</v>
      </c>
      <c r="J17" s="205">
        <v>182</v>
      </c>
      <c r="K17" s="205">
        <v>18</v>
      </c>
      <c r="L17" s="216">
        <v>6</v>
      </c>
      <c r="N17" s="231"/>
      <c r="O17" s="221">
        <v>8</v>
      </c>
      <c r="P17" s="238">
        <v>25</v>
      </c>
      <c r="Q17" s="239">
        <v>0.625</v>
      </c>
      <c r="R17" s="232"/>
    </row>
    <row r="18" spans="2:18" ht="24" customHeight="1" thickTop="1">
      <c r="B18" s="208">
        <v>10</v>
      </c>
      <c r="C18" s="209" t="s">
        <v>5</v>
      </c>
      <c r="D18" s="207">
        <v>11</v>
      </c>
      <c r="E18" s="205">
        <v>100</v>
      </c>
      <c r="F18" s="205">
        <v>580</v>
      </c>
      <c r="G18" s="205">
        <v>14</v>
      </c>
      <c r="H18" s="206">
        <v>5</v>
      </c>
      <c r="I18" s="204">
        <v>190</v>
      </c>
      <c r="J18" s="205">
        <v>217</v>
      </c>
      <c r="K18" s="205">
        <v>21</v>
      </c>
      <c r="L18" s="216">
        <v>7</v>
      </c>
      <c r="N18" s="231"/>
      <c r="O18" s="244" t="s">
        <v>109</v>
      </c>
      <c r="P18" s="242" t="s">
        <v>103</v>
      </c>
      <c r="Q18" s="243" t="s">
        <v>104</v>
      </c>
      <c r="R18" s="232"/>
    </row>
    <row r="19" spans="2:18" ht="24" customHeight="1" thickBot="1">
      <c r="B19" s="208">
        <v>11</v>
      </c>
      <c r="C19" s="209" t="s">
        <v>5</v>
      </c>
      <c r="D19" s="207">
        <v>12</v>
      </c>
      <c r="E19" s="205">
        <v>105</v>
      </c>
      <c r="F19" s="205">
        <v>660</v>
      </c>
      <c r="G19" s="205">
        <v>16</v>
      </c>
      <c r="H19" s="206">
        <v>6</v>
      </c>
      <c r="I19" s="204">
        <v>205</v>
      </c>
      <c r="J19" s="205">
        <v>255</v>
      </c>
      <c r="K19" s="205">
        <v>25</v>
      </c>
      <c r="L19" s="216">
        <v>9</v>
      </c>
      <c r="N19" s="231"/>
      <c r="O19" s="237">
        <f>SUMIFS($I$8:$I$32,$B$8:$B$32,"&lt;="&amp;O17)-VLOOKUP($O17,$B$4:$K$32,8,FALSE)+ROUND((VLOOKUP($O17,$B$4:$K$32,8,FALSE)*Q17),0)</f>
        <v>800</v>
      </c>
      <c r="P19" s="240">
        <f>IF(O17&gt;=P17,"레벨재설정",ROUNDUP((SUMIFS($I$8:$I$32,$B$8:$B$32,"&lt;"&amp;P17)-O19)/50,0))</f>
        <v>94</v>
      </c>
      <c r="Q19" s="241">
        <f>IF(O17&gt;=P17,"레벨재설정",ROUNDUP((SUMIFS($I$8:$I$32,$B$8:$B$32,"&lt;"&amp;P17)-O19)/150,0))</f>
        <v>32</v>
      </c>
      <c r="R19" s="232"/>
    </row>
    <row r="20" spans="2:18" ht="24" customHeight="1">
      <c r="B20" s="208">
        <v>12</v>
      </c>
      <c r="C20" s="209" t="s">
        <v>5</v>
      </c>
      <c r="D20" s="207">
        <v>13</v>
      </c>
      <c r="E20" s="205">
        <v>110</v>
      </c>
      <c r="F20" s="205">
        <v>744</v>
      </c>
      <c r="G20" s="205">
        <v>18</v>
      </c>
      <c r="H20" s="206">
        <v>6</v>
      </c>
      <c r="I20" s="204">
        <v>220</v>
      </c>
      <c r="J20" s="205">
        <v>296</v>
      </c>
      <c r="K20" s="205">
        <v>29</v>
      </c>
      <c r="L20" s="216">
        <v>10</v>
      </c>
      <c r="N20" s="231"/>
      <c r="R20" s="232"/>
    </row>
    <row r="21" spans="2:18" ht="24" customHeight="1" thickBot="1">
      <c r="B21" s="208">
        <v>13</v>
      </c>
      <c r="C21" s="209" t="s">
        <v>5</v>
      </c>
      <c r="D21" s="207">
        <v>14</v>
      </c>
      <c r="E21" s="205">
        <v>115</v>
      </c>
      <c r="F21" s="205">
        <v>832</v>
      </c>
      <c r="G21" s="205">
        <v>20</v>
      </c>
      <c r="H21" s="206">
        <v>7</v>
      </c>
      <c r="I21" s="204">
        <v>235</v>
      </c>
      <c r="J21" s="205">
        <v>340</v>
      </c>
      <c r="K21" s="205">
        <v>33</v>
      </c>
      <c r="L21" s="216">
        <v>11</v>
      </c>
      <c r="N21" s="231"/>
      <c r="O21" s="228" t="s">
        <v>116</v>
      </c>
      <c r="P21" s="228"/>
      <c r="Q21" s="228"/>
      <c r="R21" s="232"/>
    </row>
    <row r="22" spans="2:18" ht="24" customHeight="1">
      <c r="B22" s="208">
        <v>14</v>
      </c>
      <c r="C22" s="209" t="s">
        <v>5</v>
      </c>
      <c r="D22" s="207">
        <v>15</v>
      </c>
      <c r="E22" s="205">
        <v>120</v>
      </c>
      <c r="F22" s="205">
        <v>924</v>
      </c>
      <c r="G22" s="205">
        <v>23</v>
      </c>
      <c r="H22" s="206">
        <v>8</v>
      </c>
      <c r="I22" s="204">
        <v>250</v>
      </c>
      <c r="J22" s="205">
        <v>387</v>
      </c>
      <c r="K22" s="205">
        <v>38</v>
      </c>
      <c r="L22" s="216">
        <v>13</v>
      </c>
      <c r="N22" s="231"/>
      <c r="O22" s="448" t="s">
        <v>110</v>
      </c>
      <c r="P22" s="449"/>
      <c r="Q22" s="450"/>
      <c r="R22" s="232"/>
    </row>
    <row r="23" spans="2:18" ht="24" customHeight="1">
      <c r="B23" s="208">
        <v>15</v>
      </c>
      <c r="C23" s="209" t="s">
        <v>5</v>
      </c>
      <c r="D23" s="207">
        <v>16</v>
      </c>
      <c r="E23" s="205">
        <v>125</v>
      </c>
      <c r="F23" s="205">
        <v>1020</v>
      </c>
      <c r="G23" s="205">
        <v>25</v>
      </c>
      <c r="H23" s="206">
        <v>9</v>
      </c>
      <c r="I23" s="204">
        <v>265</v>
      </c>
      <c r="J23" s="205">
        <v>437</v>
      </c>
      <c r="K23" s="205">
        <v>43</v>
      </c>
      <c r="L23" s="216">
        <v>15</v>
      </c>
      <c r="N23" s="231"/>
      <c r="O23" s="454" t="s">
        <v>99</v>
      </c>
      <c r="P23" s="456" t="s">
        <v>107</v>
      </c>
      <c r="Q23" s="458" t="s">
        <v>108</v>
      </c>
      <c r="R23" s="232"/>
    </row>
    <row r="24" spans="2:18" ht="24" customHeight="1">
      <c r="B24" s="208">
        <v>16</v>
      </c>
      <c r="C24" s="209" t="s">
        <v>5</v>
      </c>
      <c r="D24" s="207">
        <v>17</v>
      </c>
      <c r="E24" s="205">
        <v>130</v>
      </c>
      <c r="F24" s="205">
        <v>1120</v>
      </c>
      <c r="G24" s="205">
        <v>27</v>
      </c>
      <c r="H24" s="206">
        <v>9</v>
      </c>
      <c r="I24" s="204">
        <v>280</v>
      </c>
      <c r="J24" s="205">
        <v>490</v>
      </c>
      <c r="K24" s="205">
        <v>48</v>
      </c>
      <c r="L24" s="216">
        <v>16</v>
      </c>
      <c r="N24" s="231"/>
      <c r="O24" s="455"/>
      <c r="P24" s="457"/>
      <c r="Q24" s="459"/>
      <c r="R24" s="232"/>
    </row>
    <row r="25" spans="2:18" ht="24" customHeight="1">
      <c r="B25" s="208">
        <v>17</v>
      </c>
      <c r="C25" s="209" t="s">
        <v>5</v>
      </c>
      <c r="D25" s="207">
        <v>18</v>
      </c>
      <c r="E25" s="205">
        <v>135</v>
      </c>
      <c r="F25" s="205">
        <v>1224</v>
      </c>
      <c r="G25" s="205">
        <v>30</v>
      </c>
      <c r="H25" s="206">
        <v>10</v>
      </c>
      <c r="I25" s="204">
        <v>295</v>
      </c>
      <c r="J25" s="205">
        <v>546</v>
      </c>
      <c r="K25" s="205">
        <v>54</v>
      </c>
      <c r="L25" s="216">
        <v>18</v>
      </c>
      <c r="N25" s="231"/>
      <c r="O25" s="223" t="s">
        <v>95</v>
      </c>
      <c r="P25" s="222">
        <v>140</v>
      </c>
      <c r="Q25" s="224">
        <v>40</v>
      </c>
      <c r="R25" s="232"/>
    </row>
    <row r="26" spans="2:18" ht="24" customHeight="1">
      <c r="B26" s="208">
        <v>18</v>
      </c>
      <c r="C26" s="209" t="s">
        <v>5</v>
      </c>
      <c r="D26" s="207">
        <v>19</v>
      </c>
      <c r="E26" s="205">
        <v>140</v>
      </c>
      <c r="F26" s="205">
        <v>1332</v>
      </c>
      <c r="G26" s="205">
        <v>33</v>
      </c>
      <c r="H26" s="206">
        <v>11</v>
      </c>
      <c r="I26" s="204">
        <v>310</v>
      </c>
      <c r="J26" s="205">
        <v>605</v>
      </c>
      <c r="K26" s="205">
        <v>60</v>
      </c>
      <c r="L26" s="216">
        <v>20</v>
      </c>
      <c r="N26" s="231"/>
      <c r="O26" s="223" t="s">
        <v>96</v>
      </c>
      <c r="P26" s="222">
        <v>70</v>
      </c>
      <c r="Q26" s="224">
        <v>10</v>
      </c>
      <c r="R26" s="232"/>
    </row>
    <row r="27" spans="2:18" ht="24" customHeight="1">
      <c r="B27" s="208">
        <v>19</v>
      </c>
      <c r="C27" s="209" t="s">
        <v>5</v>
      </c>
      <c r="D27" s="207">
        <v>20</v>
      </c>
      <c r="E27" s="205">
        <v>145</v>
      </c>
      <c r="F27" s="205">
        <v>1444</v>
      </c>
      <c r="G27" s="205">
        <v>36</v>
      </c>
      <c r="H27" s="206">
        <v>12</v>
      </c>
      <c r="I27" s="204">
        <v>325</v>
      </c>
      <c r="J27" s="205">
        <v>667</v>
      </c>
      <c r="K27" s="205">
        <v>66</v>
      </c>
      <c r="L27" s="216">
        <v>22</v>
      </c>
      <c r="N27" s="231"/>
      <c r="O27" s="223" t="s">
        <v>97</v>
      </c>
      <c r="P27" s="222">
        <v>250</v>
      </c>
      <c r="Q27" s="224">
        <v>50</v>
      </c>
      <c r="R27" s="232"/>
    </row>
    <row r="28" spans="2:18" ht="24" customHeight="1" thickBot="1">
      <c r="B28" s="208">
        <v>20</v>
      </c>
      <c r="C28" s="209" t="s">
        <v>5</v>
      </c>
      <c r="D28" s="207">
        <v>21</v>
      </c>
      <c r="E28" s="205">
        <v>150</v>
      </c>
      <c r="F28" s="205">
        <v>1560</v>
      </c>
      <c r="G28" s="205">
        <v>38</v>
      </c>
      <c r="H28" s="206">
        <v>13</v>
      </c>
      <c r="I28" s="204">
        <v>340</v>
      </c>
      <c r="J28" s="205">
        <v>732</v>
      </c>
      <c r="K28" s="205">
        <v>73</v>
      </c>
      <c r="L28" s="216">
        <v>25</v>
      </c>
      <c r="N28" s="231"/>
      <c r="O28" s="225" t="s">
        <v>98</v>
      </c>
      <c r="P28" s="226">
        <v>35</v>
      </c>
      <c r="Q28" s="227" t="s">
        <v>76</v>
      </c>
      <c r="R28" s="232"/>
    </row>
    <row r="29" spans="2:18" ht="24" customHeight="1" thickBot="1">
      <c r="B29" s="208">
        <v>21</v>
      </c>
      <c r="C29" s="209" t="s">
        <v>5</v>
      </c>
      <c r="D29" s="207">
        <v>22</v>
      </c>
      <c r="E29" s="205">
        <v>155</v>
      </c>
      <c r="F29" s="205">
        <v>1680</v>
      </c>
      <c r="G29" s="205">
        <v>41</v>
      </c>
      <c r="H29" s="206">
        <v>14</v>
      </c>
      <c r="I29" s="204">
        <v>355</v>
      </c>
      <c r="J29" s="205">
        <v>800</v>
      </c>
      <c r="K29" s="205">
        <v>79</v>
      </c>
      <c r="L29" s="216">
        <v>27</v>
      </c>
      <c r="N29" s="234"/>
      <c r="O29" s="228"/>
      <c r="P29" s="228"/>
      <c r="Q29" s="228"/>
      <c r="R29" s="235"/>
    </row>
    <row r="30" spans="2:18" ht="24" customHeight="1">
      <c r="B30" s="208">
        <v>22</v>
      </c>
      <c r="C30" s="209" t="s">
        <v>5</v>
      </c>
      <c r="D30" s="207">
        <v>23</v>
      </c>
      <c r="E30" s="205">
        <v>160</v>
      </c>
      <c r="F30" s="205">
        <v>1804</v>
      </c>
      <c r="G30" s="205">
        <v>45</v>
      </c>
      <c r="H30" s="206">
        <v>15</v>
      </c>
      <c r="I30" s="204">
        <v>370</v>
      </c>
      <c r="J30" s="205">
        <v>871</v>
      </c>
      <c r="K30" s="205">
        <v>87</v>
      </c>
      <c r="L30" s="216">
        <v>29</v>
      </c>
    </row>
    <row r="31" spans="2:18" ht="24" customHeight="1">
      <c r="B31" s="208">
        <v>23</v>
      </c>
      <c r="C31" s="209" t="s">
        <v>5</v>
      </c>
      <c r="D31" s="207">
        <v>24</v>
      </c>
      <c r="E31" s="205">
        <v>165</v>
      </c>
      <c r="F31" s="205">
        <v>1932</v>
      </c>
      <c r="G31" s="205">
        <v>48</v>
      </c>
      <c r="H31" s="206">
        <v>16</v>
      </c>
      <c r="I31" s="204">
        <v>385</v>
      </c>
      <c r="J31" s="205">
        <v>945</v>
      </c>
      <c r="K31" s="205">
        <v>94</v>
      </c>
      <c r="L31" s="216">
        <v>32</v>
      </c>
    </row>
    <row r="32" spans="2:18" ht="24" customHeight="1">
      <c r="B32" s="208">
        <v>24</v>
      </c>
      <c r="C32" s="209" t="s">
        <v>5</v>
      </c>
      <c r="D32" s="207">
        <v>25</v>
      </c>
      <c r="E32" s="205">
        <v>170</v>
      </c>
      <c r="F32" s="205">
        <v>2064</v>
      </c>
      <c r="G32" s="205">
        <v>51</v>
      </c>
      <c r="H32" s="206">
        <v>17</v>
      </c>
      <c r="I32" s="204">
        <v>400</v>
      </c>
      <c r="J32" s="205">
        <v>1022</v>
      </c>
      <c r="K32" s="205">
        <v>102</v>
      </c>
      <c r="L32" s="216">
        <v>34</v>
      </c>
    </row>
    <row r="33" spans="2:12" ht="24" customHeight="1" thickBot="1">
      <c r="B33" s="210">
        <v>0</v>
      </c>
      <c r="C33" s="211" t="s">
        <v>5</v>
      </c>
      <c r="D33" s="212">
        <v>25</v>
      </c>
      <c r="E33" s="213">
        <f>SUM(E8:E32)</f>
        <v>2700</v>
      </c>
      <c r="F33" s="213">
        <v>2200</v>
      </c>
      <c r="G33" s="213">
        <v>54</v>
      </c>
      <c r="H33" s="214">
        <v>18</v>
      </c>
      <c r="I33" s="218">
        <f>SUM(I9:I32)</f>
        <v>5460</v>
      </c>
      <c r="J33" s="213">
        <v>1102</v>
      </c>
      <c r="K33" s="213">
        <v>110</v>
      </c>
      <c r="L33" s="217">
        <v>37</v>
      </c>
    </row>
  </sheetData>
  <mergeCells count="24">
    <mergeCell ref="B2:R2"/>
    <mergeCell ref="O15:Q15"/>
    <mergeCell ref="O22:Q22"/>
    <mergeCell ref="O5:Q7"/>
    <mergeCell ref="O23:O24"/>
    <mergeCell ref="P23:P24"/>
    <mergeCell ref="Q23:Q24"/>
    <mergeCell ref="O9:Q9"/>
    <mergeCell ref="L6:L7"/>
    <mergeCell ref="E8:H8"/>
    <mergeCell ref="I8:L8"/>
    <mergeCell ref="I4:L4"/>
    <mergeCell ref="I5:L5"/>
    <mergeCell ref="O4:Q4"/>
    <mergeCell ref="G6:G7"/>
    <mergeCell ref="H6:H7"/>
    <mergeCell ref="B4:D7"/>
    <mergeCell ref="J6:J7"/>
    <mergeCell ref="K6:K7"/>
    <mergeCell ref="I6:I7"/>
    <mergeCell ref="E6:E7"/>
    <mergeCell ref="E4:H4"/>
    <mergeCell ref="E5:H5"/>
    <mergeCell ref="F6:F7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EFFC-34F0-4F29-9F56-940E6A0FF25A}">
  <dimension ref="B2:Y37"/>
  <sheetViews>
    <sheetView showGridLines="0" zoomScale="85" zoomScaleNormal="85" workbookViewId="0">
      <selection activeCell="T7" sqref="T7"/>
    </sheetView>
  </sheetViews>
  <sheetFormatPr defaultRowHeight="16.5"/>
  <cols>
    <col min="1" max="1" width="2.625" customWidth="1"/>
    <col min="2" max="2" width="4.25" style="1" bestFit="1" customWidth="1"/>
    <col min="3" max="3" width="3.875" style="1" bestFit="1" customWidth="1"/>
    <col min="4" max="4" width="4.25" style="1" bestFit="1" customWidth="1"/>
    <col min="5" max="5" width="10" style="1" bestFit="1" customWidth="1"/>
    <col min="6" max="6" width="14.625" style="1" bestFit="1" customWidth="1"/>
    <col min="7" max="7" width="10" style="1" bestFit="1" customWidth="1"/>
    <col min="8" max="8" width="14.625" style="1" bestFit="1" customWidth="1"/>
    <col min="9" max="9" width="10" style="1" bestFit="1" customWidth="1"/>
    <col min="10" max="10" width="14.625" style="1" bestFit="1" customWidth="1"/>
    <col min="11" max="11" width="2.625" customWidth="1"/>
    <col min="13" max="14" width="9.25" style="1" bestFit="1" customWidth="1"/>
    <col min="15" max="15" width="10" style="1" bestFit="1" customWidth="1"/>
    <col min="16" max="16" width="14.625" style="1" bestFit="1" customWidth="1"/>
    <col min="17" max="17" width="9.25" bestFit="1" customWidth="1"/>
    <col min="18" max="18" width="2.625" customWidth="1"/>
    <col min="19" max="19" width="15.25" bestFit="1" customWidth="1"/>
    <col min="20" max="20" width="20.25" bestFit="1" customWidth="1"/>
    <col min="21" max="21" width="15.125" bestFit="1" customWidth="1"/>
    <col min="22" max="22" width="20" bestFit="1" customWidth="1"/>
    <col min="23" max="23" width="16.75" bestFit="1" customWidth="1"/>
    <col min="24" max="24" width="2.625" customWidth="1"/>
    <col min="25" max="25" width="11.5" bestFit="1" customWidth="1"/>
    <col min="26" max="26" width="14.375" bestFit="1" customWidth="1"/>
  </cols>
  <sheetData>
    <row r="2" spans="2:25" ht="66" customHeight="1">
      <c r="B2" s="481" t="s">
        <v>22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</row>
    <row r="3" spans="2:25" ht="16.5" customHeight="1" thickBot="1"/>
    <row r="4" spans="2:25" ht="24" customHeight="1" thickBot="1">
      <c r="B4" s="499" t="s">
        <v>7</v>
      </c>
      <c r="C4" s="500"/>
      <c r="D4" s="500"/>
      <c r="E4" s="495" t="s">
        <v>87</v>
      </c>
      <c r="F4" s="495"/>
      <c r="G4" s="496" t="s">
        <v>85</v>
      </c>
      <c r="H4" s="496"/>
      <c r="I4" s="497" t="s">
        <v>86</v>
      </c>
      <c r="J4" s="498"/>
      <c r="L4" s="17"/>
      <c r="M4" s="511" t="s">
        <v>89</v>
      </c>
      <c r="N4" s="512"/>
      <c r="O4" s="512"/>
      <c r="P4" s="513"/>
      <c r="Q4" s="18"/>
      <c r="S4" s="509" t="s">
        <v>14</v>
      </c>
      <c r="T4" s="519"/>
      <c r="U4" s="519"/>
      <c r="V4" s="519"/>
      <c r="W4" s="510"/>
    </row>
    <row r="5" spans="2:25" ht="48" customHeight="1" thickBot="1">
      <c r="B5" s="501"/>
      <c r="C5" s="502"/>
      <c r="D5" s="502"/>
      <c r="E5" s="2"/>
      <c r="F5" s="2"/>
      <c r="G5" s="2"/>
      <c r="H5" s="2"/>
      <c r="I5" s="2"/>
      <c r="J5" s="4"/>
      <c r="L5" s="19"/>
      <c r="M5" s="16"/>
      <c r="N5" s="16"/>
      <c r="O5" s="16"/>
      <c r="P5" s="16"/>
      <c r="Q5" s="20"/>
      <c r="S5" s="514" t="s">
        <v>11</v>
      </c>
      <c r="T5" s="515"/>
      <c r="U5" s="520" t="s">
        <v>12</v>
      </c>
      <c r="V5" s="521"/>
      <c r="W5" s="522"/>
    </row>
    <row r="6" spans="2:25" ht="24" customHeight="1">
      <c r="B6" s="501"/>
      <c r="C6" s="502"/>
      <c r="D6" s="502"/>
      <c r="E6" s="2" t="s">
        <v>3</v>
      </c>
      <c r="F6" s="2" t="s">
        <v>4</v>
      </c>
      <c r="G6" s="2" t="s">
        <v>3</v>
      </c>
      <c r="H6" s="2" t="s">
        <v>4</v>
      </c>
      <c r="I6" s="2" t="s">
        <v>3</v>
      </c>
      <c r="J6" s="4" t="s">
        <v>4</v>
      </c>
      <c r="L6" s="19"/>
      <c r="M6" s="506" t="s">
        <v>87</v>
      </c>
      <c r="N6" s="507"/>
      <c r="O6" s="507"/>
      <c r="P6" s="508"/>
      <c r="Q6" s="20"/>
      <c r="S6" s="5" t="s">
        <v>15</v>
      </c>
      <c r="T6" s="2" t="s">
        <v>16</v>
      </c>
      <c r="U6" s="2" t="s">
        <v>15</v>
      </c>
      <c r="V6" s="2" t="s">
        <v>16</v>
      </c>
      <c r="W6" s="30" t="s">
        <v>20</v>
      </c>
    </row>
    <row r="7" spans="2:25" ht="24" customHeight="1" thickBot="1">
      <c r="B7" s="171">
        <v>0</v>
      </c>
      <c r="C7" s="172" t="s">
        <v>5</v>
      </c>
      <c r="D7" s="131">
        <v>1</v>
      </c>
      <c r="E7" s="388" t="s">
        <v>6</v>
      </c>
      <c r="F7" s="388"/>
      <c r="G7" s="2">
        <v>4</v>
      </c>
      <c r="H7" s="2">
        <v>75</v>
      </c>
      <c r="I7" s="2">
        <v>3</v>
      </c>
      <c r="J7" s="4">
        <v>50</v>
      </c>
      <c r="L7" s="19"/>
      <c r="M7" s="5" t="s">
        <v>8</v>
      </c>
      <c r="N7" s="2" t="s">
        <v>21</v>
      </c>
      <c r="O7" s="2" t="s">
        <v>3</v>
      </c>
      <c r="P7" s="4" t="s">
        <v>4</v>
      </c>
      <c r="Q7" s="20"/>
      <c r="S7" s="33">
        <v>9900</v>
      </c>
      <c r="T7" s="32">
        <v>850</v>
      </c>
      <c r="U7" s="34">
        <f>(S7*O23)/10000</f>
        <v>62.37</v>
      </c>
      <c r="V7" s="36">
        <f>(T7*P23)/10000</f>
        <v>111.35</v>
      </c>
      <c r="W7" s="37">
        <f>V7+T11</f>
        <v>311.14999999999998</v>
      </c>
    </row>
    <row r="8" spans="2:25" ht="24" customHeight="1" thickBot="1">
      <c r="B8" s="171">
        <v>1</v>
      </c>
      <c r="C8" s="172" t="s">
        <v>5</v>
      </c>
      <c r="D8" s="131">
        <v>2</v>
      </c>
      <c r="E8" s="2">
        <v>1</v>
      </c>
      <c r="F8" s="2">
        <v>30</v>
      </c>
      <c r="G8" s="2">
        <v>1</v>
      </c>
      <c r="H8" s="2">
        <v>23</v>
      </c>
      <c r="I8" s="2">
        <v>1</v>
      </c>
      <c r="J8" s="4">
        <v>15</v>
      </c>
      <c r="L8" s="19"/>
      <c r="M8" s="23">
        <v>1</v>
      </c>
      <c r="N8" s="24">
        <v>10</v>
      </c>
      <c r="O8" s="13">
        <f>SUMIFS(E7:E36,$B$7:$B$36,"&lt;"&amp;$N$8,$B$7:$B$36,"&gt;="&amp;$M$8)</f>
        <v>25</v>
      </c>
      <c r="P8" s="14">
        <f>SUMIFS(F7:F36,$B$7:$B$36,"&lt;"&amp;$N$8,$B$7:$B$36,"&gt;="&amp;$M$8)</f>
        <v>580</v>
      </c>
      <c r="Q8" s="20"/>
    </row>
    <row r="9" spans="2:25" ht="24" customHeight="1" thickBot="1">
      <c r="B9" s="171">
        <v>2</v>
      </c>
      <c r="C9" s="172" t="s">
        <v>5</v>
      </c>
      <c r="D9" s="131">
        <v>3</v>
      </c>
      <c r="E9" s="2">
        <v>1</v>
      </c>
      <c r="F9" s="2">
        <v>35</v>
      </c>
      <c r="G9" s="2">
        <v>1</v>
      </c>
      <c r="H9" s="2">
        <v>27</v>
      </c>
      <c r="I9" s="2">
        <v>1</v>
      </c>
      <c r="J9" s="4">
        <v>18</v>
      </c>
      <c r="L9" s="19"/>
      <c r="Q9" s="20"/>
      <c r="S9" s="509" t="s">
        <v>24</v>
      </c>
      <c r="T9" s="510"/>
      <c r="U9" s="194"/>
      <c r="V9" s="194"/>
    </row>
    <row r="10" spans="2:25" ht="24" customHeight="1">
      <c r="B10" s="171">
        <v>3</v>
      </c>
      <c r="C10" s="172" t="s">
        <v>5</v>
      </c>
      <c r="D10" s="131">
        <v>4</v>
      </c>
      <c r="E10" s="2">
        <v>1</v>
      </c>
      <c r="F10" s="2">
        <v>40</v>
      </c>
      <c r="G10" s="2">
        <v>1</v>
      </c>
      <c r="H10" s="2">
        <v>30</v>
      </c>
      <c r="I10" s="2">
        <v>1</v>
      </c>
      <c r="J10" s="4">
        <v>20</v>
      </c>
      <c r="L10" s="19"/>
      <c r="M10" s="503" t="s">
        <v>85</v>
      </c>
      <c r="N10" s="504"/>
      <c r="O10" s="504"/>
      <c r="P10" s="505"/>
      <c r="Q10" s="20"/>
      <c r="S10" s="26" t="s">
        <v>17</v>
      </c>
      <c r="T10" s="31">
        <v>3123</v>
      </c>
      <c r="U10" s="39" t="s">
        <v>19</v>
      </c>
      <c r="V10" s="40"/>
      <c r="W10" s="40"/>
    </row>
    <row r="11" spans="2:25" ht="24" customHeight="1" thickBot="1">
      <c r="B11" s="171">
        <v>4</v>
      </c>
      <c r="C11" s="172" t="s">
        <v>5</v>
      </c>
      <c r="D11" s="131">
        <v>5</v>
      </c>
      <c r="E11" s="2">
        <v>2</v>
      </c>
      <c r="F11" s="2">
        <v>45</v>
      </c>
      <c r="G11" s="2">
        <v>2</v>
      </c>
      <c r="H11" s="2">
        <v>34</v>
      </c>
      <c r="I11" s="2">
        <v>1</v>
      </c>
      <c r="J11" s="4">
        <v>23</v>
      </c>
      <c r="L11" s="19"/>
      <c r="M11" s="5" t="s">
        <v>8</v>
      </c>
      <c r="N11" s="2" t="s">
        <v>21</v>
      </c>
      <c r="O11" s="2" t="s">
        <v>3</v>
      </c>
      <c r="P11" s="4" t="s">
        <v>4</v>
      </c>
      <c r="Q11" s="20"/>
      <c r="S11" s="27" t="s">
        <v>18</v>
      </c>
      <c r="T11" s="35">
        <f>ROUNDUP((U7/T10)*100000000,-3)/10000</f>
        <v>199.8</v>
      </c>
      <c r="U11" s="39"/>
      <c r="V11" s="40"/>
      <c r="W11" s="40"/>
      <c r="Y11" s="38"/>
    </row>
    <row r="12" spans="2:25" ht="24" customHeight="1" thickBot="1">
      <c r="B12" s="171">
        <v>5</v>
      </c>
      <c r="C12" s="172" t="s">
        <v>5</v>
      </c>
      <c r="D12" s="131">
        <v>6</v>
      </c>
      <c r="E12" s="2">
        <v>2</v>
      </c>
      <c r="F12" s="2">
        <v>50</v>
      </c>
      <c r="G12" s="2">
        <v>2</v>
      </c>
      <c r="H12" s="2">
        <v>38</v>
      </c>
      <c r="I12" s="2">
        <v>1</v>
      </c>
      <c r="J12" s="4">
        <v>25</v>
      </c>
      <c r="L12" s="19"/>
      <c r="M12" s="28">
        <v>1</v>
      </c>
      <c r="N12" s="29">
        <v>10</v>
      </c>
      <c r="O12" s="2">
        <f>SUMIFS($G$7:$G$36,$B$7:$B$36,"&lt;"&amp;$N$12,$B$7:$B$36,"&gt;="&amp;$M$12)</f>
        <v>23</v>
      </c>
      <c r="P12" s="4">
        <f>SUMIFS($H$7:$H$36,$B$7:$B$36,"&lt;"&amp;$N$12,$B$7:$B$36,"&gt;="&amp;$M$12)</f>
        <v>438</v>
      </c>
      <c r="Q12" s="20"/>
      <c r="S12" s="25"/>
      <c r="T12" s="25"/>
      <c r="U12" s="25"/>
      <c r="V12" s="25"/>
    </row>
    <row r="13" spans="2:25" ht="24" customHeight="1">
      <c r="B13" s="171">
        <v>6</v>
      </c>
      <c r="C13" s="172" t="s">
        <v>5</v>
      </c>
      <c r="D13" s="131">
        <v>7</v>
      </c>
      <c r="E13" s="2">
        <v>2</v>
      </c>
      <c r="F13" s="2">
        <v>55</v>
      </c>
      <c r="G13" s="2">
        <v>2</v>
      </c>
      <c r="H13" s="2">
        <v>42</v>
      </c>
      <c r="I13" s="2">
        <v>1</v>
      </c>
      <c r="J13" s="4">
        <v>28</v>
      </c>
      <c r="L13" s="19"/>
      <c r="M13" s="28">
        <v>0</v>
      </c>
      <c r="N13" s="29">
        <v>0</v>
      </c>
      <c r="O13" s="2">
        <f>SUMIFS($G$7:$G$36,$B$7:$B$36,"&lt;"&amp;$N$13,$B$7:$B$36,"&gt;="&amp;$M$13)</f>
        <v>0</v>
      </c>
      <c r="P13" s="4">
        <f>SUMIFS($H$7:$H$36,$B$7:$B$36,"&lt;"&amp;$N$13,$B$7:$B$36,"&gt;="&amp;$M$13)</f>
        <v>0</v>
      </c>
      <c r="Q13" s="20"/>
      <c r="S13" s="486" t="s">
        <v>23</v>
      </c>
      <c r="T13" s="487"/>
      <c r="U13" s="487"/>
      <c r="V13" s="487"/>
      <c r="W13" s="488"/>
    </row>
    <row r="14" spans="2:25" ht="24" customHeight="1">
      <c r="B14" s="171">
        <v>7</v>
      </c>
      <c r="C14" s="172" t="s">
        <v>5</v>
      </c>
      <c r="D14" s="131">
        <v>8</v>
      </c>
      <c r="E14" s="2">
        <v>3</v>
      </c>
      <c r="F14" s="2">
        <v>60</v>
      </c>
      <c r="G14" s="2">
        <v>3</v>
      </c>
      <c r="H14" s="2">
        <v>45</v>
      </c>
      <c r="I14" s="2">
        <v>2</v>
      </c>
      <c r="J14" s="4">
        <v>30</v>
      </c>
      <c r="L14" s="19"/>
      <c r="M14" s="28">
        <v>0</v>
      </c>
      <c r="N14" s="29">
        <v>0</v>
      </c>
      <c r="O14" s="2">
        <f>SUMIFS($G$7:$G$36,$B$7:$B$36,"&lt;"&amp;$N$14,$B$7:$B$36,"&gt;="&amp;$M$14)</f>
        <v>0</v>
      </c>
      <c r="P14" s="4">
        <f>SUMIFS($H$7:$H$36,$B$7:$B$36,"&lt;"&amp;$N$14,$B$7:$B$36,"&gt;="&amp;$M$14)</f>
        <v>0</v>
      </c>
      <c r="Q14" s="20"/>
      <c r="S14" s="489"/>
      <c r="T14" s="490"/>
      <c r="U14" s="490"/>
      <c r="V14" s="490"/>
      <c r="W14" s="491"/>
    </row>
    <row r="15" spans="2:25" ht="24" customHeight="1" thickBot="1">
      <c r="B15" s="171">
        <v>8</v>
      </c>
      <c r="C15" s="172" t="s">
        <v>5</v>
      </c>
      <c r="D15" s="131">
        <v>9</v>
      </c>
      <c r="E15" s="2">
        <v>3</v>
      </c>
      <c r="F15" s="2">
        <v>65</v>
      </c>
      <c r="G15" s="2">
        <v>3</v>
      </c>
      <c r="H15" s="2">
        <v>49</v>
      </c>
      <c r="I15" s="2">
        <v>2</v>
      </c>
      <c r="J15" s="4">
        <v>33</v>
      </c>
      <c r="L15" s="19"/>
      <c r="M15" s="23">
        <v>0</v>
      </c>
      <c r="N15" s="24">
        <v>0</v>
      </c>
      <c r="O15" s="13">
        <f>SUMIFS($G$7:$G$36,$B$7:$B$36,"&lt;"&amp;$N$15,$B$7:$B$36,"&gt;="&amp;$M$15)</f>
        <v>0</v>
      </c>
      <c r="P15" s="14">
        <f>SUMIFS($H$7:$H$36,$B$7:$B$36,"&lt;"&amp;$N$15,$B$7:$B$36,"&gt;="&amp;$M$15)</f>
        <v>0</v>
      </c>
      <c r="Q15" s="20"/>
      <c r="S15" s="489"/>
      <c r="T15" s="490"/>
      <c r="U15" s="490"/>
      <c r="V15" s="490"/>
      <c r="W15" s="491"/>
    </row>
    <row r="16" spans="2:25" ht="24" customHeight="1" thickBot="1">
      <c r="B16" s="173">
        <v>9</v>
      </c>
      <c r="C16" s="174" t="s">
        <v>5</v>
      </c>
      <c r="D16" s="175">
        <v>10</v>
      </c>
      <c r="E16" s="3">
        <v>10</v>
      </c>
      <c r="F16" s="3">
        <v>200</v>
      </c>
      <c r="G16" s="3">
        <v>8</v>
      </c>
      <c r="H16" s="3">
        <v>150</v>
      </c>
      <c r="I16" s="3">
        <v>5</v>
      </c>
      <c r="J16" s="7">
        <v>100</v>
      </c>
      <c r="L16" s="19"/>
      <c r="Q16" s="20"/>
      <c r="S16" s="489"/>
      <c r="T16" s="490"/>
      <c r="U16" s="490"/>
      <c r="V16" s="490"/>
      <c r="W16" s="491"/>
    </row>
    <row r="17" spans="2:23" ht="24" customHeight="1">
      <c r="B17" s="171">
        <v>10</v>
      </c>
      <c r="C17" s="172" t="s">
        <v>5</v>
      </c>
      <c r="D17" s="131">
        <v>11</v>
      </c>
      <c r="E17" s="2">
        <v>3</v>
      </c>
      <c r="F17" s="2">
        <v>80</v>
      </c>
      <c r="G17" s="2">
        <v>3</v>
      </c>
      <c r="H17" s="2">
        <v>60</v>
      </c>
      <c r="I17" s="2">
        <v>2</v>
      </c>
      <c r="J17" s="4">
        <v>40</v>
      </c>
      <c r="L17" s="19"/>
      <c r="M17" s="516" t="s">
        <v>86</v>
      </c>
      <c r="N17" s="517"/>
      <c r="O17" s="517"/>
      <c r="P17" s="518"/>
      <c r="Q17" s="20"/>
      <c r="S17" s="489"/>
      <c r="T17" s="490"/>
      <c r="U17" s="490"/>
      <c r="V17" s="490"/>
      <c r="W17" s="491"/>
    </row>
    <row r="18" spans="2:23" ht="24" customHeight="1">
      <c r="B18" s="171">
        <v>11</v>
      </c>
      <c r="C18" s="172" t="s">
        <v>5</v>
      </c>
      <c r="D18" s="131">
        <v>12</v>
      </c>
      <c r="E18" s="2">
        <v>3</v>
      </c>
      <c r="F18" s="2">
        <v>90</v>
      </c>
      <c r="G18" s="2">
        <v>3</v>
      </c>
      <c r="H18" s="2">
        <v>68</v>
      </c>
      <c r="I18" s="2">
        <v>2</v>
      </c>
      <c r="J18" s="4">
        <v>45</v>
      </c>
      <c r="L18" s="19"/>
      <c r="M18" s="5" t="s">
        <v>8</v>
      </c>
      <c r="N18" s="2" t="s">
        <v>21</v>
      </c>
      <c r="O18" s="2" t="s">
        <v>3</v>
      </c>
      <c r="P18" s="4" t="s">
        <v>4</v>
      </c>
      <c r="Q18" s="20"/>
      <c r="S18" s="489"/>
      <c r="T18" s="490"/>
      <c r="U18" s="490"/>
      <c r="V18" s="490"/>
      <c r="W18" s="491"/>
    </row>
    <row r="19" spans="2:23" ht="24" customHeight="1" thickBot="1">
      <c r="B19" s="171">
        <v>12</v>
      </c>
      <c r="C19" s="172" t="s">
        <v>5</v>
      </c>
      <c r="D19" s="131">
        <v>13</v>
      </c>
      <c r="E19" s="2">
        <v>4</v>
      </c>
      <c r="F19" s="2">
        <v>100</v>
      </c>
      <c r="G19" s="2">
        <v>3</v>
      </c>
      <c r="H19" s="2">
        <v>75</v>
      </c>
      <c r="I19" s="2">
        <v>2</v>
      </c>
      <c r="J19" s="4">
        <v>50</v>
      </c>
      <c r="L19" s="19"/>
      <c r="M19" s="23">
        <v>1</v>
      </c>
      <c r="N19" s="24">
        <v>10</v>
      </c>
      <c r="O19" s="13">
        <f>SUMIFS($I$7:$I$36,$B$7:$B$36,"&lt;"&amp;$N$19,$B$7:$B$36,"&gt;="&amp;$M$19)</f>
        <v>15</v>
      </c>
      <c r="P19" s="14">
        <f>SUMIFS($J$7:$J$36,$B$7:$B$36,"&lt;"&amp;$N$19,$B$7:$B$36,"&gt;="&amp;$M$19)</f>
        <v>292</v>
      </c>
      <c r="Q19" s="20"/>
      <c r="S19" s="489"/>
      <c r="T19" s="490"/>
      <c r="U19" s="490"/>
      <c r="V19" s="490"/>
      <c r="W19" s="491"/>
    </row>
    <row r="20" spans="2:23" ht="24" customHeight="1" thickBot="1">
      <c r="B20" s="171">
        <v>13</v>
      </c>
      <c r="C20" s="172" t="s">
        <v>5</v>
      </c>
      <c r="D20" s="131">
        <v>14</v>
      </c>
      <c r="E20" s="2">
        <v>4</v>
      </c>
      <c r="F20" s="2">
        <v>110</v>
      </c>
      <c r="G20" s="2">
        <v>3</v>
      </c>
      <c r="H20" s="2">
        <v>83</v>
      </c>
      <c r="I20" s="2">
        <v>2</v>
      </c>
      <c r="J20" s="4">
        <v>55</v>
      </c>
      <c r="L20" s="19"/>
      <c r="Q20" s="20"/>
      <c r="S20" s="489"/>
      <c r="T20" s="490"/>
      <c r="U20" s="490"/>
      <c r="V20" s="490"/>
      <c r="W20" s="491"/>
    </row>
    <row r="21" spans="2:23" ht="24" customHeight="1">
      <c r="B21" s="171">
        <v>14</v>
      </c>
      <c r="C21" s="172" t="s">
        <v>5</v>
      </c>
      <c r="D21" s="131">
        <v>15</v>
      </c>
      <c r="E21" s="2">
        <v>4</v>
      </c>
      <c r="F21" s="2">
        <v>120</v>
      </c>
      <c r="G21" s="2">
        <v>3</v>
      </c>
      <c r="H21" s="2">
        <v>90</v>
      </c>
      <c r="I21" s="2">
        <v>2</v>
      </c>
      <c r="J21" s="4">
        <v>60</v>
      </c>
      <c r="L21" s="19"/>
      <c r="M21" s="483" t="s">
        <v>9</v>
      </c>
      <c r="N21" s="484"/>
      <c r="O21" s="484"/>
      <c r="P21" s="485"/>
      <c r="Q21" s="20"/>
      <c r="S21" s="489"/>
      <c r="T21" s="490"/>
      <c r="U21" s="490"/>
      <c r="V21" s="490"/>
      <c r="W21" s="491"/>
    </row>
    <row r="22" spans="2:23" ht="24" customHeight="1">
      <c r="B22" s="171">
        <v>15</v>
      </c>
      <c r="C22" s="172" t="s">
        <v>5</v>
      </c>
      <c r="D22" s="131">
        <v>16</v>
      </c>
      <c r="E22" s="2">
        <v>4</v>
      </c>
      <c r="F22" s="2">
        <v>130</v>
      </c>
      <c r="G22" s="2">
        <v>3</v>
      </c>
      <c r="H22" s="2">
        <v>98</v>
      </c>
      <c r="I22" s="2">
        <v>2</v>
      </c>
      <c r="J22" s="4">
        <v>65</v>
      </c>
      <c r="L22" s="19"/>
      <c r="M22" s="5" t="s">
        <v>8</v>
      </c>
      <c r="N22" s="2" t="s">
        <v>21</v>
      </c>
      <c r="O22" s="2" t="s">
        <v>3</v>
      </c>
      <c r="P22" s="4" t="s">
        <v>4</v>
      </c>
      <c r="Q22" s="20"/>
      <c r="S22" s="489"/>
      <c r="T22" s="490"/>
      <c r="U22" s="490"/>
      <c r="V22" s="490"/>
      <c r="W22" s="491"/>
    </row>
    <row r="23" spans="2:23" ht="24" customHeight="1" thickBot="1">
      <c r="B23" s="171">
        <v>16</v>
      </c>
      <c r="C23" s="172" t="s">
        <v>5</v>
      </c>
      <c r="D23" s="131">
        <v>17</v>
      </c>
      <c r="E23" s="2">
        <v>4</v>
      </c>
      <c r="F23" s="2">
        <v>140</v>
      </c>
      <c r="G23" s="2">
        <v>3</v>
      </c>
      <c r="H23" s="2">
        <v>105</v>
      </c>
      <c r="I23" s="2">
        <v>2</v>
      </c>
      <c r="J23" s="4">
        <v>70</v>
      </c>
      <c r="L23" s="19"/>
      <c r="M23" s="15" t="s">
        <v>10</v>
      </c>
      <c r="N23" s="13" t="s">
        <v>10</v>
      </c>
      <c r="O23" s="13">
        <f>O8+O19+O12+O13+O14+O15</f>
        <v>63</v>
      </c>
      <c r="P23" s="14">
        <f>P8+P19+P12+P13+P14+P15</f>
        <v>1310</v>
      </c>
      <c r="Q23" s="20"/>
      <c r="S23" s="489"/>
      <c r="T23" s="490"/>
      <c r="U23" s="490"/>
      <c r="V23" s="490"/>
      <c r="W23" s="491"/>
    </row>
    <row r="24" spans="2:23" ht="24" customHeight="1" thickBot="1">
      <c r="B24" s="171">
        <v>17</v>
      </c>
      <c r="C24" s="172" t="s">
        <v>5</v>
      </c>
      <c r="D24" s="131">
        <v>18</v>
      </c>
      <c r="E24" s="2">
        <v>4</v>
      </c>
      <c r="F24" s="2">
        <v>150</v>
      </c>
      <c r="G24" s="2">
        <v>3</v>
      </c>
      <c r="H24" s="2">
        <v>113</v>
      </c>
      <c r="I24" s="2">
        <v>2</v>
      </c>
      <c r="J24" s="4">
        <v>75</v>
      </c>
      <c r="L24" s="21"/>
      <c r="M24" s="12"/>
      <c r="N24" s="12"/>
      <c r="O24" s="12"/>
      <c r="P24" s="12"/>
      <c r="Q24" s="22"/>
      <c r="S24" s="492"/>
      <c r="T24" s="493"/>
      <c r="U24" s="493"/>
      <c r="V24" s="493"/>
      <c r="W24" s="494"/>
    </row>
    <row r="25" spans="2:23" ht="24" customHeight="1">
      <c r="B25" s="171">
        <v>18</v>
      </c>
      <c r="C25" s="172" t="s">
        <v>5</v>
      </c>
      <c r="D25" s="131">
        <v>19</v>
      </c>
      <c r="E25" s="2">
        <v>5</v>
      </c>
      <c r="F25" s="2">
        <v>160</v>
      </c>
      <c r="G25" s="2">
        <v>4</v>
      </c>
      <c r="H25" s="2">
        <v>120</v>
      </c>
      <c r="I25" s="2">
        <v>3</v>
      </c>
      <c r="J25" s="4">
        <v>80</v>
      </c>
    </row>
    <row r="26" spans="2:23" ht="24" customHeight="1">
      <c r="B26" s="173">
        <v>19</v>
      </c>
      <c r="C26" s="174" t="s">
        <v>5</v>
      </c>
      <c r="D26" s="175">
        <v>20</v>
      </c>
      <c r="E26" s="3">
        <v>15</v>
      </c>
      <c r="F26" s="3">
        <v>350</v>
      </c>
      <c r="G26" s="3">
        <v>12</v>
      </c>
      <c r="H26" s="3">
        <v>263</v>
      </c>
      <c r="I26" s="3">
        <v>8</v>
      </c>
      <c r="J26" s="7">
        <v>175</v>
      </c>
    </row>
    <row r="27" spans="2:23" ht="24" customHeight="1">
      <c r="B27" s="171">
        <v>20</v>
      </c>
      <c r="C27" s="172" t="s">
        <v>5</v>
      </c>
      <c r="D27" s="131">
        <v>21</v>
      </c>
      <c r="E27" s="2">
        <v>5</v>
      </c>
      <c r="F27" s="2">
        <v>170</v>
      </c>
      <c r="G27" s="2">
        <v>4</v>
      </c>
      <c r="H27" s="2">
        <v>128</v>
      </c>
      <c r="I27" s="2">
        <v>3</v>
      </c>
      <c r="J27" s="4">
        <v>85</v>
      </c>
    </row>
    <row r="28" spans="2:23" ht="24" customHeight="1">
      <c r="B28" s="171">
        <v>21</v>
      </c>
      <c r="C28" s="172" t="s">
        <v>5</v>
      </c>
      <c r="D28" s="131">
        <v>22</v>
      </c>
      <c r="E28" s="2">
        <v>5</v>
      </c>
      <c r="F28" s="2">
        <v>180</v>
      </c>
      <c r="G28" s="2">
        <v>4</v>
      </c>
      <c r="H28" s="2">
        <v>135</v>
      </c>
      <c r="I28" s="2">
        <v>3</v>
      </c>
      <c r="J28" s="4">
        <v>90</v>
      </c>
    </row>
    <row r="29" spans="2:23" ht="24" customHeight="1">
      <c r="B29" s="171">
        <v>22</v>
      </c>
      <c r="C29" s="172" t="s">
        <v>5</v>
      </c>
      <c r="D29" s="131">
        <v>23</v>
      </c>
      <c r="E29" s="2">
        <v>5</v>
      </c>
      <c r="F29" s="2">
        <v>190</v>
      </c>
      <c r="G29" s="2">
        <v>4</v>
      </c>
      <c r="H29" s="2">
        <v>143</v>
      </c>
      <c r="I29" s="2">
        <v>3</v>
      </c>
      <c r="J29" s="4">
        <v>95</v>
      </c>
    </row>
    <row r="30" spans="2:23" ht="24" customHeight="1">
      <c r="B30" s="171">
        <v>23</v>
      </c>
      <c r="C30" s="172" t="s">
        <v>5</v>
      </c>
      <c r="D30" s="131">
        <v>24</v>
      </c>
      <c r="E30" s="2">
        <v>5</v>
      </c>
      <c r="F30" s="2">
        <v>200</v>
      </c>
      <c r="G30" s="2">
        <v>4</v>
      </c>
      <c r="H30" s="2">
        <v>150</v>
      </c>
      <c r="I30" s="2">
        <v>3</v>
      </c>
      <c r="J30" s="4">
        <v>100</v>
      </c>
    </row>
    <row r="31" spans="2:23" ht="24" customHeight="1">
      <c r="B31" s="171">
        <v>24</v>
      </c>
      <c r="C31" s="172" t="s">
        <v>5</v>
      </c>
      <c r="D31" s="131">
        <v>25</v>
      </c>
      <c r="E31" s="2">
        <v>5</v>
      </c>
      <c r="F31" s="2">
        <v>210</v>
      </c>
      <c r="G31" s="2">
        <v>4</v>
      </c>
      <c r="H31" s="2">
        <v>158</v>
      </c>
      <c r="I31" s="2">
        <v>3</v>
      </c>
      <c r="J31" s="4">
        <v>105</v>
      </c>
    </row>
    <row r="32" spans="2:23" ht="24" customHeight="1">
      <c r="B32" s="171">
        <v>25</v>
      </c>
      <c r="C32" s="172" t="s">
        <v>5</v>
      </c>
      <c r="D32" s="131">
        <v>26</v>
      </c>
      <c r="E32" s="2">
        <v>6</v>
      </c>
      <c r="F32" s="2">
        <v>220</v>
      </c>
      <c r="G32" s="2">
        <v>5</v>
      </c>
      <c r="H32" s="2">
        <v>165</v>
      </c>
      <c r="I32" s="2">
        <v>3</v>
      </c>
      <c r="J32" s="4">
        <v>110</v>
      </c>
      <c r="M32"/>
      <c r="N32"/>
      <c r="O32"/>
      <c r="P32"/>
    </row>
    <row r="33" spans="2:16" ht="24" customHeight="1">
      <c r="B33" s="171">
        <v>26</v>
      </c>
      <c r="C33" s="172" t="s">
        <v>5</v>
      </c>
      <c r="D33" s="131">
        <v>27</v>
      </c>
      <c r="E33" s="2">
        <v>6</v>
      </c>
      <c r="F33" s="2">
        <v>230</v>
      </c>
      <c r="G33" s="2">
        <v>5</v>
      </c>
      <c r="H33" s="2">
        <v>173</v>
      </c>
      <c r="I33" s="2">
        <v>3</v>
      </c>
      <c r="J33" s="4">
        <v>115</v>
      </c>
      <c r="M33"/>
      <c r="N33"/>
      <c r="O33"/>
      <c r="P33"/>
    </row>
    <row r="34" spans="2:16" ht="24" customHeight="1">
      <c r="B34" s="171">
        <v>27</v>
      </c>
      <c r="C34" s="172" t="s">
        <v>5</v>
      </c>
      <c r="D34" s="131">
        <v>28</v>
      </c>
      <c r="E34" s="2">
        <v>6</v>
      </c>
      <c r="F34" s="2">
        <v>240</v>
      </c>
      <c r="G34" s="2">
        <v>5</v>
      </c>
      <c r="H34" s="2">
        <v>180</v>
      </c>
      <c r="I34" s="2">
        <v>3</v>
      </c>
      <c r="J34" s="4">
        <v>120</v>
      </c>
      <c r="M34"/>
      <c r="N34"/>
      <c r="O34"/>
      <c r="P34"/>
    </row>
    <row r="35" spans="2:16" ht="24" customHeight="1">
      <c r="B35" s="171">
        <v>28</v>
      </c>
      <c r="C35" s="172" t="s">
        <v>5</v>
      </c>
      <c r="D35" s="131">
        <v>29</v>
      </c>
      <c r="E35" s="2">
        <v>7</v>
      </c>
      <c r="F35" s="2">
        <v>250</v>
      </c>
      <c r="G35" s="2">
        <v>6</v>
      </c>
      <c r="H35" s="2">
        <v>188</v>
      </c>
      <c r="I35" s="2">
        <v>4</v>
      </c>
      <c r="J35" s="4">
        <v>125</v>
      </c>
      <c r="M35"/>
      <c r="N35"/>
      <c r="O35"/>
      <c r="P35"/>
    </row>
    <row r="36" spans="2:16" ht="24" customHeight="1">
      <c r="B36" s="173">
        <v>29</v>
      </c>
      <c r="C36" s="174" t="s">
        <v>5</v>
      </c>
      <c r="D36" s="175">
        <v>30</v>
      </c>
      <c r="E36" s="3">
        <v>20</v>
      </c>
      <c r="F36" s="3">
        <v>500</v>
      </c>
      <c r="G36" s="3">
        <v>15</v>
      </c>
      <c r="H36" s="3">
        <v>375</v>
      </c>
      <c r="I36" s="3">
        <v>10</v>
      </c>
      <c r="J36" s="7">
        <v>250</v>
      </c>
      <c r="M36"/>
      <c r="N36"/>
      <c r="O36"/>
      <c r="P36"/>
    </row>
    <row r="37" spans="2:16" ht="24" customHeight="1" thickBot="1">
      <c r="B37" s="176">
        <v>0</v>
      </c>
      <c r="C37" s="177" t="s">
        <v>5</v>
      </c>
      <c r="D37" s="178">
        <v>30</v>
      </c>
      <c r="E37" s="10">
        <f>SUM(E8:E36)</f>
        <v>145</v>
      </c>
      <c r="F37" s="10">
        <f>SUM(F8:F36)</f>
        <v>4400</v>
      </c>
      <c r="G37" s="10">
        <f>SUM(G7:G36)</f>
        <v>123</v>
      </c>
      <c r="H37" s="10">
        <f>SUM(H7:H36)</f>
        <v>3383</v>
      </c>
      <c r="I37" s="10">
        <f>SUM(I7:I36)</f>
        <v>83</v>
      </c>
      <c r="J37" s="11">
        <f>SUM(J7:J36)</f>
        <v>2252</v>
      </c>
      <c r="M37"/>
      <c r="N37"/>
      <c r="O37"/>
      <c r="P37"/>
    </row>
  </sheetData>
  <mergeCells count="16">
    <mergeCell ref="B2:W2"/>
    <mergeCell ref="M21:P21"/>
    <mergeCell ref="S13:W24"/>
    <mergeCell ref="E4:F4"/>
    <mergeCell ref="G4:H4"/>
    <mergeCell ref="I4:J4"/>
    <mergeCell ref="B4:D6"/>
    <mergeCell ref="E7:F7"/>
    <mergeCell ref="M10:P10"/>
    <mergeCell ref="M6:P6"/>
    <mergeCell ref="S9:T9"/>
    <mergeCell ref="M4:P4"/>
    <mergeCell ref="S5:T5"/>
    <mergeCell ref="M17:P17"/>
    <mergeCell ref="S4:W4"/>
    <mergeCell ref="U5:W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A1ED-6956-436C-978C-5A267278892F}">
  <dimension ref="B2:AB105"/>
  <sheetViews>
    <sheetView showGridLines="0" zoomScaleNormal="100" workbookViewId="0">
      <selection activeCell="P8" sqref="P8"/>
    </sheetView>
  </sheetViews>
  <sheetFormatPr defaultRowHeight="16.5"/>
  <cols>
    <col min="1" max="1" width="2.625" customWidth="1"/>
    <col min="2" max="2" width="4.5" style="48" bestFit="1" customWidth="1"/>
    <col min="3" max="3" width="3.25" style="48" bestFit="1" customWidth="1"/>
    <col min="4" max="4" width="4.5" style="48" bestFit="1" customWidth="1"/>
    <col min="5" max="5" width="22" style="41" bestFit="1" customWidth="1"/>
    <col min="6" max="6" width="15.625" style="41" bestFit="1" customWidth="1"/>
    <col min="7" max="7" width="16.75" style="41" bestFit="1" customWidth="1"/>
    <col min="8" max="8" width="14.625" style="41" bestFit="1" customWidth="1"/>
    <col min="9" max="9" width="18.75" style="41" bestFit="1" customWidth="1"/>
    <col min="10" max="10" width="14.625" style="41" bestFit="1" customWidth="1"/>
    <col min="11" max="11" width="15" style="41" bestFit="1" customWidth="1"/>
    <col min="12" max="12" width="2.625" style="41" customWidth="1"/>
    <col min="13" max="13" width="14.625" style="41" customWidth="1"/>
    <col min="14" max="14" width="9.25" style="41" bestFit="1" customWidth="1"/>
    <col min="15" max="15" width="9.25" style="41" customWidth="1"/>
    <col min="16" max="16" width="17" style="41" bestFit="1" customWidth="1"/>
    <col min="17" max="17" width="16.375" style="41" bestFit="1" customWidth="1"/>
    <col min="18" max="18" width="2.625" style="41" customWidth="1"/>
    <col min="19" max="25" width="9" style="41"/>
    <col min="28" max="28" width="0" hidden="1" customWidth="1"/>
    <col min="29" max="29" width="9" customWidth="1"/>
  </cols>
  <sheetData>
    <row r="2" spans="2:28" ht="60" customHeight="1">
      <c r="B2" s="527" t="s">
        <v>54</v>
      </c>
      <c r="C2" s="527"/>
      <c r="D2" s="527"/>
      <c r="E2" s="527"/>
      <c r="F2" s="527"/>
      <c r="G2" s="527"/>
      <c r="H2" s="527"/>
      <c r="I2" s="527"/>
      <c r="J2" s="527"/>
      <c r="K2" s="527"/>
      <c r="M2" s="526" t="s">
        <v>215</v>
      </c>
      <c r="N2" s="526"/>
      <c r="O2" s="526"/>
      <c r="P2" s="526"/>
      <c r="Q2" s="526"/>
    </row>
    <row r="3" spans="2:28" ht="17.25" thickBot="1"/>
    <row r="4" spans="2:28" ht="24" customHeight="1" thickTop="1" thickBot="1">
      <c r="B4" s="528" t="s">
        <v>25</v>
      </c>
      <c r="C4" s="529"/>
      <c r="D4" s="530"/>
      <c r="E4" s="61" t="s">
        <v>26</v>
      </c>
      <c r="F4" s="61" t="s">
        <v>27</v>
      </c>
      <c r="G4" s="61" t="s">
        <v>34</v>
      </c>
      <c r="H4" s="61" t="s">
        <v>30</v>
      </c>
      <c r="I4" s="61" t="s">
        <v>35</v>
      </c>
      <c r="J4" s="66" t="s">
        <v>28</v>
      </c>
      <c r="K4" s="71" t="s">
        <v>29</v>
      </c>
      <c r="M4" s="523" t="s">
        <v>33</v>
      </c>
      <c r="N4" s="524"/>
      <c r="O4" s="524"/>
      <c r="P4" s="524"/>
      <c r="Q4" s="525"/>
    </row>
    <row r="5" spans="2:28" ht="24" customHeight="1" thickTop="1" thickBot="1">
      <c r="B5" s="179">
        <v>199</v>
      </c>
      <c r="C5" s="180" t="s">
        <v>5</v>
      </c>
      <c r="D5" s="181">
        <f>B5+1</f>
        <v>200</v>
      </c>
      <c r="E5" s="182">
        <v>571115568</v>
      </c>
      <c r="F5" s="195" t="s">
        <v>66</v>
      </c>
      <c r="G5" s="183" t="s">
        <v>66</v>
      </c>
      <c r="H5" s="182">
        <v>179957540</v>
      </c>
      <c r="I5" s="183" t="s">
        <v>66</v>
      </c>
      <c r="J5" s="184">
        <v>0</v>
      </c>
      <c r="K5" s="185" t="s">
        <v>67</v>
      </c>
      <c r="M5" s="143" t="s">
        <v>88</v>
      </c>
      <c r="N5" s="77" t="s">
        <v>31</v>
      </c>
      <c r="O5" s="77" t="s">
        <v>32</v>
      </c>
      <c r="P5" s="376" t="s">
        <v>83</v>
      </c>
      <c r="Q5" s="378" t="s">
        <v>163</v>
      </c>
    </row>
    <row r="6" spans="2:28" ht="24" customHeight="1" thickBot="1">
      <c r="B6" s="59">
        <v>200</v>
      </c>
      <c r="C6" s="60" t="s">
        <v>5</v>
      </c>
      <c r="D6" s="52">
        <f>B6+1</f>
        <v>201</v>
      </c>
      <c r="E6" s="44">
        <v>2207026470</v>
      </c>
      <c r="F6" s="44">
        <v>98708</v>
      </c>
      <c r="G6" s="65">
        <f>E6/F6</f>
        <v>22359.144851481135</v>
      </c>
      <c r="H6" s="44">
        <v>179957540</v>
      </c>
      <c r="I6" s="65">
        <f>H6/F6</f>
        <v>1823.1302427361511</v>
      </c>
      <c r="J6" s="70">
        <v>740413240</v>
      </c>
      <c r="K6" s="75">
        <f>ROUNDUP(E6/J6*100,0)</f>
        <v>299</v>
      </c>
      <c r="M6" s="144"/>
      <c r="N6" s="142">
        <v>202</v>
      </c>
      <c r="O6" s="142">
        <v>250</v>
      </c>
      <c r="P6" s="377">
        <v>1103215468</v>
      </c>
      <c r="Q6" s="379">
        <f>IF(IF(AB6=FALSE,IF(N6&gt;=O6,"레벨재설정",ROUNDUP(((VLOOKUP($N6,B:K,4,FALSE)-P6)/ROUNDUP((VLOOKUP($N6,B:K,9,FALSE)/100),0)),0)+SUMIFS(K:K,B:B,"&lt;"&amp;O6,B:B,"&gt;"&amp;N6)),IF(N6&gt;=O6,"레벨재설정",IF(AB6=TRUE,ROUNDUP(((VLOOKUP($N6,B:K,4,FALSE)-P6)/ROUNDUP((VLOOKUP($N6,B:K,9,FALSE)/100),0)),0)+SUMIFS(K:K,B:B,"&lt;"&amp;O6,B:B,"&gt;"&amp;N6,B:B,N6+3)+SUMIFS(K:K,B:B,"&lt;"&amp;O6,B:B,"&gt;"&amp;N6,B:B,N6+6)+SUMIFS(K:K,B:B,"&lt;"&amp;O6,B:B,"&gt;"&amp;N6,B:B,N6+9)+SUMIFS(K:K,B:B,"&lt;"&amp;O6,B:B,"&gt;"&amp;N6,B:B,N6+12)+SUMIFS(K:K,B:B,"&lt;"&amp;O6,B:B,"&gt;"&amp;N6,B:B,N6+15)+SUMIFS(K:K,B:B,"&lt;"&amp;O6,B:B,"&gt;"&amp;N6,B:B,N6+18)+SUMIFS(K:K,B:B,"&lt;"&amp;O6,B:B,"&gt;"&amp;N6,B:B,N6+21)+SUMIFS(K:K,B:B,"&lt;"&amp;O6,B:B,"&gt;"&amp;N6,B:B,N6+24)+SUMIFS(K:K,B:B,"&lt;"&amp;O6,B:B,"&gt;"&amp;N6,B:B,N6+27)+SUMIFS(K:K,B:B,"&lt;"&amp;O6,B:B,"&gt;"&amp;N6,B:B,N6+30)+SUMIFS(K:K,B:B,"&lt;"&amp;O6,B:B,"&gt;"&amp;N6,B:B,N6+33)+SUMIFS(K:K,B:B,"&lt;"&amp;O6,B:B,"&gt;"&amp;N6,B:B,N6+36)+SUMIFS(K:K,B:B,"&lt;"&amp;O6,B:B,"&gt;"&amp;N6,B:B,N6+39)+SUMIFS(K:K,B:B,"&lt;"&amp;O6,B:B,"&gt;"&amp;N6,B:B,N6+42)+SUMIFS(K:K,B:B,"&lt;"&amp;O6,B:B,"&gt;"&amp;N6,B:B,N6+45)+SUMIFS(K:K,B:B,"&lt;"&amp;O6,B:B,"&gt;"&amp;N6,B:B,N6+48)+SUMIFS(K:K,B:B,"&lt;"&amp;O6,B:B,"&gt;"&amp;N6,B:B,N6+51)+SUMIFS(K:K,B:B,"&lt;"&amp;O6,B:B,"&gt;"&amp;N6,B:B,N6+54)+SUMIFS(K:K,B:B,"&lt;"&amp;O6,B:B,"&gt;"&amp;N6,B:B,N6+57)+SUMIFS(K:K,B:B,"&lt;"&amp;O6,B:B,"&gt;"&amp;N6,B:B,N6+60)+SUMIFS(K:K,B:B,"&lt;"&amp;O6,B:B,"&gt;"&amp;N6,B:B,N6+63)+SUMIFS(K:K,B:B,"&lt;"&amp;O6,B:B,"&gt;"&amp;N6,B:B,N6+66)+SUMIFS(K:K,B:B,"&lt;"&amp;O6,B:B,"&gt;"&amp;N6,B:B,N6+69)+SUMIFS(K:K,B:B,"&lt;"&amp;O6,B:B,"&gt;"&amp;N6,B:B,N6+72)++SUMIFS(K:K,B:B,"&lt;"&amp;O6,B:B,"&gt;"&amp;N6,B:B,N6+75)+SUMIFS(K:K,B:B,"&lt;"&amp;O6,B:B,"&gt;"&amp;N6,B:B,N6+78)+SUMIFS(K:K,B:B,"&lt;"&amp;O6,B:B,"&gt;"&amp;N6,B:B,N6+81)+SUMIFS(K:K,B:B,"&lt;"&amp;O6,B:B,"&gt;"&amp;N6,B:B,N6+84)+SUMIFS(K:K,B:B,"&lt;"&amp;O6,B:B,"&gt;"&amp;N6,B:B,N6+87)+SUMIFS(K:K,B:B,"&lt;"&amp;O6,B:B,"&gt;"&amp;N6,B:B,N6+90)+SUMIFS(K:K,B:B,"&lt;"&amp;O6,B:B,"&gt;"&amp;N6,B:B,N6+93)+SUMIFS(K:K,B:B,"&lt;"&amp;O6,B:B,"&gt;"&amp;N6,B:B,N6+96)+SUMIFS(K:K,B:B,"&lt;"&amp;O6,B:B,"&gt;"&amp;N6,B:B,N6+99),"")))&lt;0,"경험치재설정",IF(AB6=FALSE,IF(N6&gt;=O6,"레벨재설정",ROUNDUP(((VLOOKUP($N6,B:K,4,FALSE)-P6)/ROUNDUP((VLOOKUP($N6,B:K,9,FALSE)/100),0)),0)+SUMIFS(K:K,B:B,"&lt;"&amp;O6,B:B,"&gt;"&amp;N6)),IF(N6&gt;=O6,"레벨재설정",IF(AB6=TRUE,ROUNDUP(((VLOOKUP($N6,B:K,4,FALSE)-P6)/ROUNDUP((VLOOKUP($N6,B:K,9,FALSE)/100),0)),0)+SUMIFS(K:K,B:B,"&lt;"&amp;O6,B:B,"&gt;"&amp;N6,B:B,N6+3)+SUMIFS(K:K,B:B,"&lt;"&amp;O6,B:B,"&gt;"&amp;N6,B:B,N6+6)+SUMIFS(K:K,B:B,"&lt;"&amp;O6,B:B,"&gt;"&amp;N6,B:B,N6+9)+SUMIFS(K:K,B:B,"&lt;"&amp;O6,B:B,"&gt;"&amp;N6,B:B,N6+12)+SUMIFS(K:K,B:B,"&lt;"&amp;O6,B:B,"&gt;"&amp;N6,B:B,N6+15)+SUMIFS(K:K,B:B,"&lt;"&amp;O6,B:B,"&gt;"&amp;N6,B:B,N6+18)+SUMIFS(K:K,B:B,"&lt;"&amp;O6,B:B,"&gt;"&amp;N6,B:B,N6+21)+SUMIFS(K:K,B:B,"&lt;"&amp;O6,B:B,"&gt;"&amp;N6,B:B,N6+24)+SUMIFS(K:K,B:B,"&lt;"&amp;O6,B:B,"&gt;"&amp;N6,B:B,N6+27)+SUMIFS(K:K,B:B,"&lt;"&amp;O6,B:B,"&gt;"&amp;N6,B:B,N6+30)+SUMIFS(K:K,B:B,"&lt;"&amp;O6,B:B,"&gt;"&amp;N6,B:B,N6+33)+SUMIFS(K:K,B:B,"&lt;"&amp;O6,B:B,"&gt;"&amp;N6,B:B,N6+36)+SUMIFS(K:K,B:B,"&lt;"&amp;O6,B:B,"&gt;"&amp;N6,B:B,N6+39)+SUMIFS(K:K,B:B,"&lt;"&amp;O6,B:B,"&gt;"&amp;N6,B:B,N6+42)+SUMIFS(K:K,B:B,"&lt;"&amp;O6,B:B,"&gt;"&amp;N6,B:B,N6+45)+SUMIFS(K:K,B:B,"&lt;"&amp;O6,B:B,"&gt;"&amp;N6,B:B,N6+48)+SUMIFS(K:K,B:B,"&lt;"&amp;O6,B:B,"&gt;"&amp;N6,B:B,N6+51)+SUMIFS(K:K,B:B,"&lt;"&amp;O6,B:B,"&gt;"&amp;N6,B:B,N6+54)+SUMIFS(K:K,B:B,"&lt;"&amp;O6,B:B,"&gt;"&amp;N6,B:B,N6+57)+SUMIFS(K:K,B:B,"&lt;"&amp;O6,B:B,"&gt;"&amp;N6,B:B,N6+60)+SUMIFS(K:K,B:B,"&lt;"&amp;O6,B:B,"&gt;"&amp;N6,B:B,N6+63)+SUMIFS(K:K,B:B,"&lt;"&amp;O6,B:B,"&gt;"&amp;N6,B:B,N6+66)+SUMIFS(K:K,B:B,"&lt;"&amp;O6,B:B,"&gt;"&amp;N6,B:B,N6+69)+SUMIFS(K:K,B:B,"&lt;"&amp;O6,B:B,"&gt;"&amp;N6,B:B,N6+72)++SUMIFS(K:K,B:B,"&lt;"&amp;O6,B:B,"&gt;"&amp;N6,B:B,N6+75)+SUMIFS(K:K,B:B,"&lt;"&amp;O6,B:B,"&gt;"&amp;N6,B:B,N6+78)+SUMIFS(K:K,B:B,"&lt;"&amp;O6,B:B,"&gt;"&amp;N6,B:B,N6+81)+SUMIFS(K:K,B:B,"&lt;"&amp;O6,B:B,"&gt;"&amp;N6,B:B,N6+84)+SUMIFS(K:K,B:B,"&lt;"&amp;O6,B:B,"&gt;"&amp;N6,B:B,N6+87)+SUMIFS(K:K,B:B,"&lt;"&amp;O6,B:B,"&gt;"&amp;N6,B:B,N6+90)+SUMIFS(K:K,B:B,"&lt;"&amp;O6,B:B,"&gt;"&amp;N6,B:B,N6+93)+SUMIFS(K:K,B:B,"&lt;"&amp;O6,B:B,"&gt;"&amp;N6,B:B,N6+96)+SUMIFS(K:K,B:B,"&lt;"&amp;O6,B:B,"&gt;"&amp;N6,B:B,N6+99),""))))</f>
        <v>38023</v>
      </c>
      <c r="AB6" t="b">
        <v>1</v>
      </c>
    </row>
    <row r="7" spans="2:28" ht="24" customHeight="1">
      <c r="B7" s="53">
        <v>201</v>
      </c>
      <c r="C7" s="54" t="s">
        <v>5</v>
      </c>
      <c r="D7" s="49">
        <f t="shared" ref="D7:D70" si="0">B7+1</f>
        <v>202</v>
      </c>
      <c r="E7" s="43">
        <v>2471869646</v>
      </c>
      <c r="F7" s="43">
        <v>101389</v>
      </c>
      <c r="G7" s="62">
        <f t="shared" ref="G7:G70" si="1">E7/F7</f>
        <v>24380.057461854838</v>
      </c>
      <c r="H7" s="43">
        <v>179957540</v>
      </c>
      <c r="I7" s="62">
        <f t="shared" ref="I7:I70" si="2">H7/F7</f>
        <v>1774.9217370720689</v>
      </c>
      <c r="J7" s="67">
        <v>760520134</v>
      </c>
      <c r="K7" s="72">
        <f t="shared" ref="K7:K65" si="3">ROUNDUP(E7/J7*100,0)</f>
        <v>326</v>
      </c>
    </row>
    <row r="8" spans="2:28" ht="24" customHeight="1">
      <c r="B8" s="53">
        <v>202</v>
      </c>
      <c r="C8" s="54" t="s">
        <v>5</v>
      </c>
      <c r="D8" s="49">
        <f t="shared" si="0"/>
        <v>203</v>
      </c>
      <c r="E8" s="43">
        <v>2768494003</v>
      </c>
      <c r="F8" s="43">
        <v>104101</v>
      </c>
      <c r="G8" s="62">
        <f t="shared" si="1"/>
        <v>26594.30748023554</v>
      </c>
      <c r="H8" s="43">
        <v>179957540</v>
      </c>
      <c r="I8" s="62">
        <f t="shared" si="2"/>
        <v>1728.6821452243494</v>
      </c>
      <c r="J8" s="67">
        <v>780826049</v>
      </c>
      <c r="K8" s="72">
        <f t="shared" si="3"/>
        <v>355</v>
      </c>
      <c r="N8" s="193"/>
      <c r="O8" s="193"/>
      <c r="P8" s="193"/>
    </row>
    <row r="9" spans="2:28" ht="24" customHeight="1">
      <c r="B9" s="53">
        <v>203</v>
      </c>
      <c r="C9" s="54" t="s">
        <v>5</v>
      </c>
      <c r="D9" s="49">
        <f t="shared" si="0"/>
        <v>204</v>
      </c>
      <c r="E9" s="43">
        <v>3100713283</v>
      </c>
      <c r="F9" s="43">
        <v>107125</v>
      </c>
      <c r="G9" s="62">
        <f t="shared" si="1"/>
        <v>28944.814777129523</v>
      </c>
      <c r="H9" s="43">
        <v>179957540</v>
      </c>
      <c r="I9" s="62">
        <f t="shared" si="2"/>
        <v>1679.8836872812135</v>
      </c>
      <c r="J9" s="67">
        <v>803518840</v>
      </c>
      <c r="K9" s="72">
        <f t="shared" si="3"/>
        <v>386</v>
      </c>
    </row>
    <row r="10" spans="2:28" ht="24" customHeight="1">
      <c r="B10" s="53">
        <v>204</v>
      </c>
      <c r="C10" s="54" t="s">
        <v>5</v>
      </c>
      <c r="D10" s="49">
        <f t="shared" si="0"/>
        <v>205</v>
      </c>
      <c r="E10" s="43">
        <v>3472798876</v>
      </c>
      <c r="F10" s="43">
        <v>109886</v>
      </c>
      <c r="G10" s="62">
        <f t="shared" si="1"/>
        <v>31603.651748175384</v>
      </c>
      <c r="H10" s="43">
        <v>179957540</v>
      </c>
      <c r="I10" s="62">
        <f t="shared" si="2"/>
        <v>1637.6748630398777</v>
      </c>
      <c r="J10" s="67">
        <v>824234085</v>
      </c>
      <c r="K10" s="72">
        <f t="shared" si="3"/>
        <v>422</v>
      </c>
    </row>
    <row r="11" spans="2:28" ht="24" customHeight="1">
      <c r="B11" s="53">
        <v>205</v>
      </c>
      <c r="C11" s="54" t="s">
        <v>5</v>
      </c>
      <c r="D11" s="49">
        <f t="shared" si="0"/>
        <v>206</v>
      </c>
      <c r="E11" s="43">
        <v>3889534741</v>
      </c>
      <c r="F11" s="43">
        <v>112662</v>
      </c>
      <c r="G11" s="62">
        <f t="shared" si="1"/>
        <v>34523.927686353876</v>
      </c>
      <c r="H11" s="43">
        <v>179957540</v>
      </c>
      <c r="I11" s="62">
        <f t="shared" si="2"/>
        <v>1597.3224334735758</v>
      </c>
      <c r="J11" s="67">
        <v>845001422</v>
      </c>
      <c r="K11" s="72">
        <f t="shared" si="3"/>
        <v>461</v>
      </c>
    </row>
    <row r="12" spans="2:28" ht="24" customHeight="1">
      <c r="B12" s="53">
        <v>206</v>
      </c>
      <c r="C12" s="54" t="s">
        <v>5</v>
      </c>
      <c r="D12" s="49">
        <f t="shared" si="0"/>
        <v>207</v>
      </c>
      <c r="E12" s="43">
        <v>4356278909</v>
      </c>
      <c r="F12" s="43">
        <v>115470</v>
      </c>
      <c r="G12" s="62">
        <f t="shared" si="1"/>
        <v>37726.499601628129</v>
      </c>
      <c r="H12" s="43">
        <v>179957540</v>
      </c>
      <c r="I12" s="62">
        <f t="shared" si="2"/>
        <v>1558.4787390664242</v>
      </c>
      <c r="J12" s="67">
        <v>866115373</v>
      </c>
      <c r="K12" s="72">
        <f t="shared" si="3"/>
        <v>503</v>
      </c>
    </row>
    <row r="13" spans="2:28" ht="24" customHeight="1">
      <c r="B13" s="53">
        <v>207</v>
      </c>
      <c r="C13" s="54" t="s">
        <v>5</v>
      </c>
      <c r="D13" s="49">
        <f t="shared" si="0"/>
        <v>208</v>
      </c>
      <c r="E13" s="43">
        <v>4879032378</v>
      </c>
      <c r="F13" s="43">
        <v>118598</v>
      </c>
      <c r="G13" s="62">
        <f t="shared" si="1"/>
        <v>41139.246682068835</v>
      </c>
      <c r="H13" s="43">
        <v>179957540</v>
      </c>
      <c r="I13" s="62">
        <f t="shared" si="2"/>
        <v>1517.3741547074992</v>
      </c>
      <c r="J13" s="67">
        <v>889545183</v>
      </c>
      <c r="K13" s="72">
        <f t="shared" si="3"/>
        <v>549</v>
      </c>
    </row>
    <row r="14" spans="2:28" ht="24" customHeight="1">
      <c r="B14" s="53">
        <v>208</v>
      </c>
      <c r="C14" s="54" t="s">
        <v>5</v>
      </c>
      <c r="D14" s="49">
        <f t="shared" si="0"/>
        <v>209</v>
      </c>
      <c r="E14" s="43">
        <v>5464516263</v>
      </c>
      <c r="F14" s="43">
        <v>121453</v>
      </c>
      <c r="G14" s="62">
        <f t="shared" si="1"/>
        <v>44992.847134282398</v>
      </c>
      <c r="H14" s="43">
        <v>179957540</v>
      </c>
      <c r="I14" s="62">
        <f t="shared" si="2"/>
        <v>1481.7051863683894</v>
      </c>
      <c r="J14" s="67">
        <v>910934861</v>
      </c>
      <c r="K14" s="72">
        <f t="shared" si="3"/>
        <v>600</v>
      </c>
    </row>
    <row r="15" spans="2:28" ht="24" customHeight="1" thickBot="1">
      <c r="B15" s="55">
        <v>209</v>
      </c>
      <c r="C15" s="56" t="s">
        <v>5</v>
      </c>
      <c r="D15" s="50">
        <f t="shared" si="0"/>
        <v>210</v>
      </c>
      <c r="E15" s="45">
        <v>6120258214</v>
      </c>
      <c r="F15" s="45">
        <v>124322</v>
      </c>
      <c r="G15" s="63">
        <f t="shared" si="1"/>
        <v>49229.084265053651</v>
      </c>
      <c r="H15" s="45">
        <v>179957540</v>
      </c>
      <c r="I15" s="63">
        <f t="shared" si="2"/>
        <v>1447.5116230433873</v>
      </c>
      <c r="J15" s="68">
        <v>932543744</v>
      </c>
      <c r="K15" s="73">
        <f t="shared" si="3"/>
        <v>657</v>
      </c>
    </row>
    <row r="16" spans="2:28" ht="24" customHeight="1">
      <c r="B16" s="57">
        <v>210</v>
      </c>
      <c r="C16" s="58" t="s">
        <v>5</v>
      </c>
      <c r="D16" s="51">
        <f t="shared" si="0"/>
        <v>211</v>
      </c>
      <c r="E16" s="47">
        <v>7956335678</v>
      </c>
      <c r="F16" s="47">
        <v>248003</v>
      </c>
      <c r="G16" s="64">
        <f t="shared" si="1"/>
        <v>32081.610617613496</v>
      </c>
      <c r="H16" s="47">
        <v>642539340</v>
      </c>
      <c r="I16" s="64">
        <f t="shared" si="2"/>
        <v>2590.8530945190178</v>
      </c>
      <c r="J16" s="69">
        <v>1860166800</v>
      </c>
      <c r="K16" s="74">
        <f t="shared" si="3"/>
        <v>428</v>
      </c>
    </row>
    <row r="17" spans="2:11" ht="24" customHeight="1">
      <c r="B17" s="53">
        <v>211</v>
      </c>
      <c r="C17" s="54" t="s">
        <v>5</v>
      </c>
      <c r="D17" s="49">
        <f t="shared" si="0"/>
        <v>212</v>
      </c>
      <c r="E17" s="43">
        <v>8831532602</v>
      </c>
      <c r="F17" s="43">
        <v>253673</v>
      </c>
      <c r="G17" s="62">
        <f t="shared" si="1"/>
        <v>34814.633808091523</v>
      </c>
      <c r="H17" s="43">
        <v>642539340</v>
      </c>
      <c r="I17" s="62">
        <f t="shared" si="2"/>
        <v>2532.9433562105546</v>
      </c>
      <c r="J17" s="67">
        <v>1902611036</v>
      </c>
      <c r="K17" s="72">
        <f t="shared" si="3"/>
        <v>465</v>
      </c>
    </row>
    <row r="18" spans="2:11" ht="24" customHeight="1">
      <c r="B18" s="53">
        <v>212</v>
      </c>
      <c r="C18" s="54" t="s">
        <v>5</v>
      </c>
      <c r="D18" s="49">
        <f t="shared" si="0"/>
        <v>213</v>
      </c>
      <c r="E18" s="43">
        <v>9803001188</v>
      </c>
      <c r="F18" s="43">
        <v>260047</v>
      </c>
      <c r="G18" s="62">
        <f t="shared" si="1"/>
        <v>37697.036258830136</v>
      </c>
      <c r="H18" s="43">
        <v>642539340</v>
      </c>
      <c r="I18" s="62">
        <f t="shared" si="2"/>
        <v>2470.8584986560122</v>
      </c>
      <c r="J18" s="67">
        <v>1950465442</v>
      </c>
      <c r="K18" s="72">
        <f t="shared" si="3"/>
        <v>503</v>
      </c>
    </row>
    <row r="19" spans="2:11" ht="24" customHeight="1">
      <c r="B19" s="53">
        <v>213</v>
      </c>
      <c r="C19" s="54" t="s">
        <v>5</v>
      </c>
      <c r="D19" s="49">
        <f t="shared" si="0"/>
        <v>214</v>
      </c>
      <c r="E19" s="43">
        <v>10881331318</v>
      </c>
      <c r="F19" s="43">
        <v>265808</v>
      </c>
      <c r="G19" s="62">
        <f t="shared" si="1"/>
        <v>40936.808967374949</v>
      </c>
      <c r="H19" s="43">
        <v>642539340</v>
      </c>
      <c r="I19" s="62">
        <f t="shared" si="2"/>
        <v>2417.3062511286344</v>
      </c>
      <c r="J19" s="67">
        <v>1993727746</v>
      </c>
      <c r="K19" s="72">
        <f t="shared" si="3"/>
        <v>546</v>
      </c>
    </row>
    <row r="20" spans="2:11" ht="24" customHeight="1">
      <c r="B20" s="53">
        <v>214</v>
      </c>
      <c r="C20" s="54" t="s">
        <v>5</v>
      </c>
      <c r="D20" s="49">
        <f t="shared" si="0"/>
        <v>215</v>
      </c>
      <c r="E20" s="43">
        <v>12078277762</v>
      </c>
      <c r="F20" s="43">
        <v>271621</v>
      </c>
      <c r="G20" s="62">
        <f t="shared" si="1"/>
        <v>44467.393029257677</v>
      </c>
      <c r="H20" s="43">
        <v>642539340</v>
      </c>
      <c r="I20" s="62">
        <f t="shared" si="2"/>
        <v>2365.5731331524439</v>
      </c>
      <c r="J20" s="67">
        <v>2037326729</v>
      </c>
      <c r="K20" s="72">
        <f t="shared" si="3"/>
        <v>593</v>
      </c>
    </row>
    <row r="21" spans="2:11" ht="24" customHeight="1">
      <c r="B21" s="53">
        <v>215</v>
      </c>
      <c r="C21" s="54" t="s">
        <v>5</v>
      </c>
      <c r="D21" s="49">
        <f t="shared" si="0"/>
        <v>216</v>
      </c>
      <c r="E21" s="43">
        <v>15701761090</v>
      </c>
      <c r="F21" s="43">
        <v>284043</v>
      </c>
      <c r="G21" s="62">
        <f t="shared" si="1"/>
        <v>55279.521375284727</v>
      </c>
      <c r="H21" s="43">
        <v>642539340</v>
      </c>
      <c r="I21" s="62">
        <f t="shared" si="2"/>
        <v>2262.1199607101744</v>
      </c>
      <c r="J21" s="67">
        <v>2086160135</v>
      </c>
      <c r="K21" s="72">
        <f t="shared" si="3"/>
        <v>753</v>
      </c>
    </row>
    <row r="22" spans="2:11" ht="24" customHeight="1">
      <c r="B22" s="53">
        <v>216</v>
      </c>
      <c r="C22" s="54" t="s">
        <v>5</v>
      </c>
      <c r="D22" s="49">
        <f t="shared" si="0"/>
        <v>217</v>
      </c>
      <c r="E22" s="43">
        <v>17114919588</v>
      </c>
      <c r="F22" s="43">
        <v>278138</v>
      </c>
      <c r="G22" s="62">
        <f t="shared" si="1"/>
        <v>61533.9133379833</v>
      </c>
      <c r="H22" s="43">
        <v>642539340</v>
      </c>
      <c r="I22" s="62">
        <f t="shared" si="2"/>
        <v>2310.1458268916867</v>
      </c>
      <c r="J22" s="67">
        <v>2130465190</v>
      </c>
      <c r="K22" s="72">
        <f t="shared" si="3"/>
        <v>804</v>
      </c>
    </row>
    <row r="23" spans="2:11" ht="24" customHeight="1">
      <c r="B23" s="53">
        <v>217</v>
      </c>
      <c r="C23" s="54" t="s">
        <v>5</v>
      </c>
      <c r="D23" s="49">
        <f t="shared" si="0"/>
        <v>218</v>
      </c>
      <c r="E23" s="43">
        <v>18655262350</v>
      </c>
      <c r="F23" s="43">
        <v>284043</v>
      </c>
      <c r="G23" s="62">
        <f t="shared" si="1"/>
        <v>65677.599342353089</v>
      </c>
      <c r="H23" s="43">
        <v>642539340</v>
      </c>
      <c r="I23" s="62">
        <f t="shared" si="2"/>
        <v>2262.1199607101744</v>
      </c>
      <c r="J23" s="67">
        <v>2180312262</v>
      </c>
      <c r="K23" s="72">
        <f t="shared" si="3"/>
        <v>856</v>
      </c>
    </row>
    <row r="24" spans="2:11" ht="24" customHeight="1">
      <c r="B24" s="53">
        <v>218</v>
      </c>
      <c r="C24" s="54" t="s">
        <v>5</v>
      </c>
      <c r="D24" s="49">
        <f t="shared" si="0"/>
        <v>219</v>
      </c>
      <c r="E24" s="43">
        <v>20334235961</v>
      </c>
      <c r="F24" s="43">
        <v>290679</v>
      </c>
      <c r="G24" s="62">
        <f t="shared" si="1"/>
        <v>69954.265567860086</v>
      </c>
      <c r="H24" s="43">
        <v>642539340</v>
      </c>
      <c r="I24" s="62">
        <f t="shared" si="2"/>
        <v>2210.4773306637217</v>
      </c>
      <c r="J24" s="67">
        <v>2225128516</v>
      </c>
      <c r="K24" s="72">
        <f t="shared" si="3"/>
        <v>914</v>
      </c>
    </row>
    <row r="25" spans="2:11" ht="24" customHeight="1" thickBot="1">
      <c r="B25" s="55">
        <v>219</v>
      </c>
      <c r="C25" s="56" t="s">
        <v>5</v>
      </c>
      <c r="D25" s="50">
        <f t="shared" si="0"/>
        <v>220</v>
      </c>
      <c r="E25" s="45">
        <v>22164317197</v>
      </c>
      <c r="F25" s="45">
        <v>303394</v>
      </c>
      <c r="G25" s="63">
        <f t="shared" si="1"/>
        <v>73054.56665919564</v>
      </c>
      <c r="H25" s="45">
        <v>642539340</v>
      </c>
      <c r="I25" s="63">
        <f t="shared" si="2"/>
        <v>2117.8379928409922</v>
      </c>
      <c r="J25" s="68">
        <v>2275627496</v>
      </c>
      <c r="K25" s="73">
        <f t="shared" si="3"/>
        <v>974</v>
      </c>
    </row>
    <row r="26" spans="2:11" ht="24" customHeight="1">
      <c r="B26" s="57">
        <v>220</v>
      </c>
      <c r="C26" s="58" t="s">
        <v>5</v>
      </c>
      <c r="D26" s="51">
        <f t="shared" si="0"/>
        <v>221</v>
      </c>
      <c r="E26" s="47">
        <v>28813612356</v>
      </c>
      <c r="F26" s="47">
        <v>309470</v>
      </c>
      <c r="G26" s="64">
        <f t="shared" si="1"/>
        <v>93106.318402429955</v>
      </c>
      <c r="H26" s="47">
        <v>1608830495</v>
      </c>
      <c r="I26" s="64">
        <f t="shared" si="2"/>
        <v>5198.6638284809515</v>
      </c>
      <c r="J26" s="69">
        <v>2321129134</v>
      </c>
      <c r="K26" s="74">
        <f t="shared" si="3"/>
        <v>1242</v>
      </c>
    </row>
    <row r="27" spans="2:11" ht="24" customHeight="1">
      <c r="B27" s="53">
        <v>221</v>
      </c>
      <c r="C27" s="54" t="s">
        <v>5</v>
      </c>
      <c r="D27" s="49">
        <f t="shared" si="0"/>
        <v>222</v>
      </c>
      <c r="E27" s="43">
        <v>30830565220</v>
      </c>
      <c r="F27" s="43">
        <v>316316</v>
      </c>
      <c r="G27" s="62">
        <f t="shared" si="1"/>
        <v>97467.612197928654</v>
      </c>
      <c r="H27" s="43">
        <v>1608830495</v>
      </c>
      <c r="I27" s="62">
        <f t="shared" si="2"/>
        <v>5086.1495940768091</v>
      </c>
      <c r="J27" s="67">
        <v>2372457601</v>
      </c>
      <c r="K27" s="72">
        <f t="shared" si="3"/>
        <v>1300</v>
      </c>
    </row>
    <row r="28" spans="2:11" ht="24" customHeight="1">
      <c r="B28" s="53">
        <v>222</v>
      </c>
      <c r="C28" s="54" t="s">
        <v>5</v>
      </c>
      <c r="D28" s="49">
        <f t="shared" si="0"/>
        <v>223</v>
      </c>
      <c r="E28" s="43">
        <v>32988704785</v>
      </c>
      <c r="F28" s="43">
        <v>322473</v>
      </c>
      <c r="G28" s="62">
        <f t="shared" si="1"/>
        <v>102299.12205052825</v>
      </c>
      <c r="H28" s="43">
        <v>1608830495</v>
      </c>
      <c r="I28" s="62">
        <f t="shared" si="2"/>
        <v>4989.0393769400853</v>
      </c>
      <c r="J28" s="67">
        <v>2419098810</v>
      </c>
      <c r="K28" s="72">
        <f t="shared" si="3"/>
        <v>1364</v>
      </c>
    </row>
    <row r="29" spans="2:11" ht="24" customHeight="1">
      <c r="B29" s="53">
        <v>223</v>
      </c>
      <c r="C29" s="54" t="s">
        <v>5</v>
      </c>
      <c r="D29" s="49">
        <f t="shared" si="0"/>
        <v>224</v>
      </c>
      <c r="E29" s="43">
        <v>35297914119</v>
      </c>
      <c r="F29" s="43">
        <v>329417</v>
      </c>
      <c r="G29" s="62">
        <f t="shared" si="1"/>
        <v>107152.67918474153</v>
      </c>
      <c r="H29" s="43">
        <v>1608830495</v>
      </c>
      <c r="I29" s="62">
        <f t="shared" si="2"/>
        <v>4883.8720982827235</v>
      </c>
      <c r="J29" s="67">
        <v>2470803861</v>
      </c>
      <c r="K29" s="72">
        <f t="shared" si="3"/>
        <v>1429</v>
      </c>
    </row>
    <row r="30" spans="2:11" ht="24" customHeight="1">
      <c r="B30" s="53">
        <v>224</v>
      </c>
      <c r="C30" s="54" t="s">
        <v>5</v>
      </c>
      <c r="D30" s="49">
        <f t="shared" si="0"/>
        <v>225</v>
      </c>
      <c r="E30" s="43">
        <v>37768768107</v>
      </c>
      <c r="F30" s="43">
        <v>335675</v>
      </c>
      <c r="G30" s="62">
        <f t="shared" si="1"/>
        <v>112515.88026215833</v>
      </c>
      <c r="H30" s="43">
        <v>1608830495</v>
      </c>
      <c r="I30" s="62">
        <f t="shared" si="2"/>
        <v>4792.8219110747004</v>
      </c>
      <c r="J30" s="67">
        <v>2517894036</v>
      </c>
      <c r="K30" s="72">
        <f t="shared" si="3"/>
        <v>1501</v>
      </c>
    </row>
    <row r="31" spans="2:11" ht="24" customHeight="1">
      <c r="B31" s="53">
        <v>225</v>
      </c>
      <c r="C31" s="54" t="s">
        <v>5</v>
      </c>
      <c r="D31" s="49">
        <f t="shared" si="0"/>
        <v>226</v>
      </c>
      <c r="E31" s="43">
        <v>49099398539</v>
      </c>
      <c r="F31" s="43">
        <v>342720</v>
      </c>
      <c r="G31" s="62">
        <f t="shared" si="1"/>
        <v>143263.88462593372</v>
      </c>
      <c r="H31" s="43">
        <v>1608830495</v>
      </c>
      <c r="I31" s="62">
        <f t="shared" si="2"/>
        <v>4694.2999970821666</v>
      </c>
      <c r="J31" s="67">
        <v>2570414525</v>
      </c>
      <c r="K31" s="72">
        <f t="shared" si="3"/>
        <v>1911</v>
      </c>
    </row>
    <row r="32" spans="2:11" ht="24" customHeight="1">
      <c r="B32" s="53">
        <v>226</v>
      </c>
      <c r="C32" s="54" t="s">
        <v>5</v>
      </c>
      <c r="D32" s="49">
        <f t="shared" si="0"/>
        <v>227</v>
      </c>
      <c r="E32" s="43">
        <v>52536356436</v>
      </c>
      <c r="F32" s="43">
        <v>349836</v>
      </c>
      <c r="G32" s="62">
        <f t="shared" si="1"/>
        <v>150174.24289095463</v>
      </c>
      <c r="H32" s="43">
        <v>1608830495</v>
      </c>
      <c r="I32" s="62">
        <f t="shared" si="2"/>
        <v>4598.8134297213555</v>
      </c>
      <c r="J32" s="67">
        <v>2623964827</v>
      </c>
      <c r="K32" s="72">
        <f t="shared" si="3"/>
        <v>2003</v>
      </c>
    </row>
    <row r="33" spans="2:11" ht="24" customHeight="1">
      <c r="B33" s="53">
        <v>227</v>
      </c>
      <c r="C33" s="54" t="s">
        <v>5</v>
      </c>
      <c r="D33" s="49">
        <f t="shared" si="0"/>
        <v>228</v>
      </c>
      <c r="E33" s="43">
        <v>56213901386</v>
      </c>
      <c r="F33" s="43">
        <v>356216</v>
      </c>
      <c r="G33" s="62">
        <f t="shared" si="1"/>
        <v>157808.46841803848</v>
      </c>
      <c r="H33" s="43">
        <v>1608830495</v>
      </c>
      <c r="I33" s="62">
        <f t="shared" si="2"/>
        <v>4516.4464678734248</v>
      </c>
      <c r="J33" s="67">
        <v>2672344179</v>
      </c>
      <c r="K33" s="72">
        <f t="shared" si="3"/>
        <v>2104</v>
      </c>
    </row>
    <row r="34" spans="2:11" ht="24" customHeight="1">
      <c r="B34" s="53">
        <v>228</v>
      </c>
      <c r="C34" s="54" t="s">
        <v>5</v>
      </c>
      <c r="D34" s="49">
        <f t="shared" si="0"/>
        <v>229</v>
      </c>
      <c r="E34" s="43">
        <v>60148874483</v>
      </c>
      <c r="F34" s="43">
        <v>363430</v>
      </c>
      <c r="G34" s="62">
        <f t="shared" si="1"/>
        <v>165503.32796687121</v>
      </c>
      <c r="H34" s="43">
        <v>1608830495</v>
      </c>
      <c r="I34" s="62">
        <f t="shared" si="2"/>
        <v>4426.7960680186006</v>
      </c>
      <c r="J34" s="67">
        <v>2725889461</v>
      </c>
      <c r="K34" s="72">
        <f t="shared" si="3"/>
        <v>2207</v>
      </c>
    </row>
    <row r="35" spans="2:11" ht="24" customHeight="1" thickBot="1">
      <c r="B35" s="55">
        <v>229</v>
      </c>
      <c r="C35" s="56" t="s">
        <v>5</v>
      </c>
      <c r="D35" s="50">
        <f t="shared" si="0"/>
        <v>230</v>
      </c>
      <c r="E35" s="45">
        <v>64359295696</v>
      </c>
      <c r="F35" s="45">
        <v>378396</v>
      </c>
      <c r="G35" s="63">
        <f t="shared" si="1"/>
        <v>170084.50326113382</v>
      </c>
      <c r="H35" s="45">
        <v>1608830495</v>
      </c>
      <c r="I35" s="63">
        <f t="shared" si="2"/>
        <v>4251.7111570946836</v>
      </c>
      <c r="J35" s="68">
        <v>2780820525</v>
      </c>
      <c r="K35" s="73">
        <f t="shared" si="3"/>
        <v>2315</v>
      </c>
    </row>
    <row r="36" spans="2:11" ht="24" customHeight="1">
      <c r="B36" s="57">
        <v>230</v>
      </c>
      <c r="C36" s="58" t="s">
        <v>5</v>
      </c>
      <c r="D36" s="51">
        <f t="shared" si="0"/>
        <v>231</v>
      </c>
      <c r="E36" s="47">
        <v>83667084404</v>
      </c>
      <c r="F36" s="47">
        <v>393361</v>
      </c>
      <c r="G36" s="64">
        <f t="shared" si="1"/>
        <v>212697.96549225776</v>
      </c>
      <c r="H36" s="47">
        <v>2996755520</v>
      </c>
      <c r="I36" s="64">
        <f t="shared" si="2"/>
        <v>7618.3341002285433</v>
      </c>
      <c r="J36" s="69">
        <v>2950779647</v>
      </c>
      <c r="K36" s="74">
        <f t="shared" si="3"/>
        <v>2836</v>
      </c>
    </row>
    <row r="37" spans="2:11" ht="24" customHeight="1">
      <c r="B37" s="53">
        <v>231</v>
      </c>
      <c r="C37" s="54" t="s">
        <v>5</v>
      </c>
      <c r="D37" s="49">
        <f t="shared" si="0"/>
        <v>232</v>
      </c>
      <c r="E37" s="43">
        <v>86177096936</v>
      </c>
      <c r="F37" s="43">
        <v>401055</v>
      </c>
      <c r="G37" s="62">
        <f t="shared" si="1"/>
        <v>214876.00687187543</v>
      </c>
      <c r="H37" s="43">
        <v>2996755520</v>
      </c>
      <c r="I37" s="62">
        <f t="shared" si="2"/>
        <v>7472.1809228160728</v>
      </c>
      <c r="J37" s="67">
        <v>3002056675</v>
      </c>
      <c r="K37" s="72">
        <f t="shared" si="3"/>
        <v>2871</v>
      </c>
    </row>
    <row r="38" spans="2:11" ht="24" customHeight="1">
      <c r="B38" s="53">
        <v>232</v>
      </c>
      <c r="C38" s="54" t="s">
        <v>5</v>
      </c>
      <c r="D38" s="49">
        <f t="shared" si="0"/>
        <v>233</v>
      </c>
      <c r="E38" s="43">
        <v>88762409844</v>
      </c>
      <c r="F38" s="43">
        <v>408778</v>
      </c>
      <c r="G38" s="62">
        <f t="shared" si="1"/>
        <v>217140.86825611946</v>
      </c>
      <c r="H38" s="43">
        <v>2996755520</v>
      </c>
      <c r="I38" s="62">
        <f t="shared" si="2"/>
        <v>7331.0097901550471</v>
      </c>
      <c r="J38" s="67">
        <v>3066031025</v>
      </c>
      <c r="K38" s="72">
        <f t="shared" si="3"/>
        <v>2896</v>
      </c>
    </row>
    <row r="39" spans="2:11" ht="24" customHeight="1">
      <c r="B39" s="53">
        <v>233</v>
      </c>
      <c r="C39" s="54" t="s">
        <v>5</v>
      </c>
      <c r="D39" s="49">
        <f t="shared" si="0"/>
        <v>234</v>
      </c>
      <c r="E39" s="43">
        <v>91425282139</v>
      </c>
      <c r="F39" s="43">
        <v>415702</v>
      </c>
      <c r="G39" s="62">
        <f t="shared" si="1"/>
        <v>219929.85874256078</v>
      </c>
      <c r="H39" s="43">
        <v>2996755520</v>
      </c>
      <c r="I39" s="62">
        <f t="shared" si="2"/>
        <v>7208.9033009222949</v>
      </c>
      <c r="J39" s="67">
        <v>3118497291</v>
      </c>
      <c r="K39" s="72">
        <f t="shared" si="3"/>
        <v>2932</v>
      </c>
    </row>
    <row r="40" spans="2:11" ht="24" customHeight="1">
      <c r="B40" s="53">
        <v>234</v>
      </c>
      <c r="C40" s="54" t="s">
        <v>5</v>
      </c>
      <c r="D40" s="49">
        <f t="shared" si="0"/>
        <v>235</v>
      </c>
      <c r="E40" s="43">
        <v>94168040603</v>
      </c>
      <c r="F40" s="43">
        <v>423542</v>
      </c>
      <c r="G40" s="62">
        <f t="shared" si="1"/>
        <v>222334.59870095528</v>
      </c>
      <c r="H40" s="43">
        <v>2996755520</v>
      </c>
      <c r="I40" s="62">
        <f t="shared" si="2"/>
        <v>7075.4624570880806</v>
      </c>
      <c r="J40" s="67">
        <v>3177864122</v>
      </c>
      <c r="K40" s="72">
        <f t="shared" si="3"/>
        <v>2964</v>
      </c>
    </row>
    <row r="41" spans="2:11" ht="24" customHeight="1">
      <c r="B41" s="53">
        <v>235</v>
      </c>
      <c r="C41" s="54" t="s">
        <v>5</v>
      </c>
      <c r="D41" s="49">
        <f t="shared" si="0"/>
        <v>236</v>
      </c>
      <c r="E41" s="43">
        <v>122418452783</v>
      </c>
      <c r="F41" s="43">
        <v>431459</v>
      </c>
      <c r="G41" s="62">
        <f t="shared" si="1"/>
        <v>283731.36910575512</v>
      </c>
      <c r="H41" s="43">
        <v>3459833685</v>
      </c>
      <c r="I41" s="62">
        <f t="shared" si="2"/>
        <v>8018.9164787384198</v>
      </c>
      <c r="J41" s="67">
        <v>3238100276</v>
      </c>
      <c r="K41" s="72">
        <f t="shared" si="3"/>
        <v>3781</v>
      </c>
    </row>
    <row r="42" spans="2:11" ht="24" customHeight="1">
      <c r="B42" s="53">
        <v>236</v>
      </c>
      <c r="C42" s="54" t="s">
        <v>5</v>
      </c>
      <c r="D42" s="49">
        <f t="shared" si="0"/>
        <v>237</v>
      </c>
      <c r="E42" s="43">
        <v>126091006366</v>
      </c>
      <c r="F42" s="43">
        <v>439402</v>
      </c>
      <c r="G42" s="62">
        <f t="shared" si="1"/>
        <v>286960.47438564233</v>
      </c>
      <c r="H42" s="43">
        <v>3459833685</v>
      </c>
      <c r="I42" s="62">
        <f t="shared" si="2"/>
        <v>7873.9598021856982</v>
      </c>
      <c r="J42" s="67">
        <v>3296005128</v>
      </c>
      <c r="K42" s="72">
        <f t="shared" si="3"/>
        <v>3826</v>
      </c>
    </row>
    <row r="43" spans="2:11" ht="24" customHeight="1">
      <c r="B43" s="53">
        <v>237</v>
      </c>
      <c r="C43" s="54" t="s">
        <v>5</v>
      </c>
      <c r="D43" s="49">
        <f t="shared" si="0"/>
        <v>238</v>
      </c>
      <c r="E43" s="43">
        <v>129873736556</v>
      </c>
      <c r="F43" s="43">
        <v>446505</v>
      </c>
      <c r="G43" s="62">
        <f t="shared" si="1"/>
        <v>290867.37339111546</v>
      </c>
      <c r="H43" s="43">
        <v>3459833685</v>
      </c>
      <c r="I43" s="62">
        <f t="shared" si="2"/>
        <v>7748.7008768098904</v>
      </c>
      <c r="J43" s="67">
        <v>3349979392</v>
      </c>
      <c r="K43" s="72">
        <f t="shared" si="3"/>
        <v>3877</v>
      </c>
    </row>
    <row r="44" spans="2:11" ht="24" customHeight="1">
      <c r="B44" s="53">
        <v>238</v>
      </c>
      <c r="C44" s="54" t="s">
        <v>5</v>
      </c>
      <c r="D44" s="49">
        <f t="shared" si="0"/>
        <v>239</v>
      </c>
      <c r="E44" s="43">
        <v>133769948652</v>
      </c>
      <c r="F44" s="43">
        <v>454564</v>
      </c>
      <c r="G44" s="62">
        <f t="shared" si="1"/>
        <v>294281.88033368241</v>
      </c>
      <c r="H44" s="43">
        <v>3459833685</v>
      </c>
      <c r="I44" s="62">
        <f t="shared" si="2"/>
        <v>7611.3235649985481</v>
      </c>
      <c r="J44" s="67">
        <v>3411163667</v>
      </c>
      <c r="K44" s="72">
        <f t="shared" si="3"/>
        <v>3922</v>
      </c>
    </row>
    <row r="45" spans="2:11" ht="24" customHeight="1" thickBot="1">
      <c r="B45" s="55">
        <v>239</v>
      </c>
      <c r="C45" s="56" t="s">
        <v>5</v>
      </c>
      <c r="D45" s="50">
        <f t="shared" si="0"/>
        <v>240</v>
      </c>
      <c r="E45" s="45">
        <v>137783047111</v>
      </c>
      <c r="F45" s="45">
        <v>462670</v>
      </c>
      <c r="G45" s="63">
        <f t="shared" si="1"/>
        <v>297799.82949186245</v>
      </c>
      <c r="H45" s="45">
        <v>3459833685</v>
      </c>
      <c r="I45" s="63">
        <f t="shared" si="2"/>
        <v>7477.9728208010029</v>
      </c>
      <c r="J45" s="68">
        <v>3470621985</v>
      </c>
      <c r="K45" s="73">
        <f t="shared" si="3"/>
        <v>3970</v>
      </c>
    </row>
    <row r="46" spans="2:11" ht="24" customHeight="1">
      <c r="B46" s="57">
        <v>240</v>
      </c>
      <c r="C46" s="58" t="s">
        <v>5</v>
      </c>
      <c r="D46" s="51">
        <f t="shared" si="0"/>
        <v>241</v>
      </c>
      <c r="E46" s="47">
        <v>179117961244</v>
      </c>
      <c r="F46" s="47">
        <v>470824</v>
      </c>
      <c r="G46" s="64">
        <f t="shared" si="1"/>
        <v>380435.06967359351</v>
      </c>
      <c r="H46" s="47">
        <v>4356407460</v>
      </c>
      <c r="I46" s="64">
        <f t="shared" si="2"/>
        <v>9252.7302346524393</v>
      </c>
      <c r="J46" s="69">
        <v>3533031247</v>
      </c>
      <c r="K46" s="74">
        <f t="shared" si="3"/>
        <v>5070</v>
      </c>
    </row>
    <row r="47" spans="2:11" ht="24" customHeight="1">
      <c r="B47" s="53">
        <v>241</v>
      </c>
      <c r="C47" s="54" t="s">
        <v>5</v>
      </c>
      <c r="D47" s="49">
        <f t="shared" si="0"/>
        <v>242</v>
      </c>
      <c r="E47" s="43">
        <v>184491500081</v>
      </c>
      <c r="F47" s="43">
        <v>485614</v>
      </c>
      <c r="G47" s="62">
        <f t="shared" si="1"/>
        <v>379913.88238601031</v>
      </c>
      <c r="H47" s="43">
        <v>4356407460</v>
      </c>
      <c r="I47" s="62">
        <f t="shared" si="2"/>
        <v>8970.9264148068214</v>
      </c>
      <c r="J47" s="67">
        <v>3642947775</v>
      </c>
      <c r="K47" s="72">
        <f t="shared" si="3"/>
        <v>5065</v>
      </c>
    </row>
    <row r="48" spans="2:11" ht="24" customHeight="1">
      <c r="B48" s="53">
        <v>242</v>
      </c>
      <c r="C48" s="54" t="s">
        <v>5</v>
      </c>
      <c r="D48" s="49">
        <f t="shared" si="0"/>
        <v>243</v>
      </c>
      <c r="E48" s="43">
        <v>190026245083</v>
      </c>
      <c r="F48" s="43">
        <v>494006</v>
      </c>
      <c r="G48" s="62">
        <f t="shared" si="1"/>
        <v>384663.84028331639</v>
      </c>
      <c r="H48" s="43">
        <v>4356407460</v>
      </c>
      <c r="I48" s="62">
        <f t="shared" si="2"/>
        <v>8818.5314753262101</v>
      </c>
      <c r="J48" s="67">
        <v>3707759271</v>
      </c>
      <c r="K48" s="72">
        <f t="shared" si="3"/>
        <v>5126</v>
      </c>
    </row>
    <row r="49" spans="2:11" ht="24" customHeight="1">
      <c r="B49" s="53">
        <v>243</v>
      </c>
      <c r="C49" s="54" t="s">
        <v>5</v>
      </c>
      <c r="D49" s="49">
        <f t="shared" si="0"/>
        <v>244</v>
      </c>
      <c r="E49" s="43">
        <v>195727032435</v>
      </c>
      <c r="F49" s="43">
        <v>501461</v>
      </c>
      <c r="G49" s="62">
        <f t="shared" si="1"/>
        <v>390313.56862248509</v>
      </c>
      <c r="H49" s="43">
        <v>4356407460</v>
      </c>
      <c r="I49" s="62">
        <f t="shared" si="2"/>
        <v>8687.4302488129688</v>
      </c>
      <c r="J49" s="67">
        <v>3719040239</v>
      </c>
      <c r="K49" s="72">
        <f t="shared" si="3"/>
        <v>5263</v>
      </c>
    </row>
    <row r="50" spans="2:11" ht="24" customHeight="1">
      <c r="B50" s="53">
        <v>244</v>
      </c>
      <c r="C50" s="54" t="s">
        <v>5</v>
      </c>
      <c r="D50" s="49">
        <f t="shared" si="0"/>
        <v>245</v>
      </c>
      <c r="E50" s="43">
        <v>201598843408</v>
      </c>
      <c r="F50" s="43">
        <v>509964</v>
      </c>
      <c r="G50" s="62">
        <f t="shared" si="1"/>
        <v>395319.75474347209</v>
      </c>
      <c r="H50" s="43">
        <v>4356407460</v>
      </c>
      <c r="I50" s="62">
        <f t="shared" si="2"/>
        <v>8542.5784173000447</v>
      </c>
      <c r="J50" s="67">
        <v>3826321848</v>
      </c>
      <c r="K50" s="72">
        <f t="shared" si="3"/>
        <v>5269</v>
      </c>
    </row>
    <row r="51" spans="2:11" ht="24" customHeight="1">
      <c r="B51" s="53">
        <v>245</v>
      </c>
      <c r="C51" s="54" t="s">
        <v>5</v>
      </c>
      <c r="D51" s="49">
        <f t="shared" si="0"/>
        <v>246</v>
      </c>
      <c r="E51" s="43">
        <v>262078496430</v>
      </c>
      <c r="F51" s="43">
        <v>518511</v>
      </c>
      <c r="G51" s="62">
        <f t="shared" si="1"/>
        <v>505444.42920208059</v>
      </c>
      <c r="H51" s="43">
        <v>5858308250</v>
      </c>
      <c r="I51" s="62">
        <f t="shared" si="2"/>
        <v>11298.329736495465</v>
      </c>
      <c r="J51" s="67">
        <v>3892381665</v>
      </c>
      <c r="K51" s="72">
        <f t="shared" si="3"/>
        <v>6734</v>
      </c>
    </row>
    <row r="52" spans="2:11" ht="24" customHeight="1">
      <c r="B52" s="53">
        <v>246</v>
      </c>
      <c r="C52" s="54" t="s">
        <v>5</v>
      </c>
      <c r="D52" s="49">
        <f t="shared" si="0"/>
        <v>247</v>
      </c>
      <c r="E52" s="43">
        <v>269940851322</v>
      </c>
      <c r="F52" s="43">
        <v>527106</v>
      </c>
      <c r="G52" s="62">
        <f t="shared" si="1"/>
        <v>512118.72246189573</v>
      </c>
      <c r="H52" s="43">
        <v>5858308250</v>
      </c>
      <c r="I52" s="62">
        <f t="shared" si="2"/>
        <v>11114.098966811229</v>
      </c>
      <c r="J52" s="67">
        <v>3957459163</v>
      </c>
      <c r="K52" s="72">
        <f t="shared" si="3"/>
        <v>6822</v>
      </c>
    </row>
    <row r="53" spans="2:11" ht="24" customHeight="1">
      <c r="B53" s="53">
        <v>247</v>
      </c>
      <c r="C53" s="54" t="s">
        <v>5</v>
      </c>
      <c r="D53" s="49">
        <f t="shared" si="0"/>
        <v>248</v>
      </c>
      <c r="E53" s="43">
        <v>278039076861</v>
      </c>
      <c r="F53" s="43">
        <v>535749</v>
      </c>
      <c r="G53" s="62">
        <f t="shared" si="1"/>
        <v>518972.6473796498</v>
      </c>
      <c r="H53" s="43">
        <v>5858308250</v>
      </c>
      <c r="I53" s="62">
        <f t="shared" si="2"/>
        <v>10934.800158283077</v>
      </c>
      <c r="J53" s="67">
        <v>4022928168</v>
      </c>
      <c r="K53" s="72">
        <f t="shared" si="3"/>
        <v>6912</v>
      </c>
    </row>
    <row r="54" spans="2:11" ht="24" customHeight="1">
      <c r="B54" s="53">
        <v>248</v>
      </c>
      <c r="C54" s="54" t="s">
        <v>5</v>
      </c>
      <c r="D54" s="49">
        <f t="shared" si="0"/>
        <v>249</v>
      </c>
      <c r="E54" s="43">
        <v>286380249166</v>
      </c>
      <c r="F54" s="43">
        <v>544459</v>
      </c>
      <c r="G54" s="62">
        <f t="shared" si="1"/>
        <v>525990.47709010227</v>
      </c>
      <c r="H54" s="43">
        <v>5858308250</v>
      </c>
      <c r="I54" s="62">
        <f t="shared" si="2"/>
        <v>10759.870348364157</v>
      </c>
      <c r="J54" s="67">
        <v>4088784200</v>
      </c>
      <c r="K54" s="72">
        <f t="shared" si="3"/>
        <v>7005</v>
      </c>
    </row>
    <row r="55" spans="2:11" ht="24" customHeight="1" thickBot="1">
      <c r="B55" s="55">
        <v>249</v>
      </c>
      <c r="C55" s="56" t="s">
        <v>5</v>
      </c>
      <c r="D55" s="50">
        <f t="shared" si="0"/>
        <v>250</v>
      </c>
      <c r="E55" s="45">
        <v>294971656640</v>
      </c>
      <c r="F55" s="45">
        <v>553217</v>
      </c>
      <c r="G55" s="63">
        <f t="shared" si="1"/>
        <v>533193.40627637983</v>
      </c>
      <c r="H55" s="45">
        <v>5858308250</v>
      </c>
      <c r="I55" s="63">
        <f t="shared" si="2"/>
        <v>10589.5304193472</v>
      </c>
      <c r="J55" s="68">
        <v>4154960350</v>
      </c>
      <c r="K55" s="73">
        <f t="shared" si="3"/>
        <v>7100</v>
      </c>
    </row>
    <row r="56" spans="2:11" ht="24" customHeight="1">
      <c r="B56" s="59">
        <v>250</v>
      </c>
      <c r="C56" s="60" t="s">
        <v>5</v>
      </c>
      <c r="D56" s="52">
        <f t="shared" si="0"/>
        <v>251</v>
      </c>
      <c r="E56" s="44">
        <v>442457484960</v>
      </c>
      <c r="F56" s="44">
        <v>584807</v>
      </c>
      <c r="G56" s="65">
        <f t="shared" si="1"/>
        <v>756587.19023541105</v>
      </c>
      <c r="H56" s="44">
        <v>7029450500</v>
      </c>
      <c r="I56" s="65">
        <f t="shared" si="2"/>
        <v>12020.120313197345</v>
      </c>
      <c r="J56" s="70">
        <v>4386100000</v>
      </c>
      <c r="K56" s="75">
        <f t="shared" si="3"/>
        <v>10088</v>
      </c>
    </row>
    <row r="57" spans="2:11" ht="24" customHeight="1">
      <c r="B57" s="53">
        <v>251</v>
      </c>
      <c r="C57" s="54" t="s">
        <v>5</v>
      </c>
      <c r="D57" s="49">
        <f t="shared" si="0"/>
        <v>252</v>
      </c>
      <c r="E57" s="43">
        <v>455731209508</v>
      </c>
      <c r="F57" s="43">
        <v>594040</v>
      </c>
      <c r="G57" s="62">
        <f t="shared" si="1"/>
        <v>767172.59697663458</v>
      </c>
      <c r="H57" s="43">
        <v>7029450500</v>
      </c>
      <c r="I57" s="62">
        <f t="shared" si="2"/>
        <v>11833.294895966601</v>
      </c>
      <c r="J57" s="67">
        <v>4455300000</v>
      </c>
      <c r="K57" s="72">
        <f t="shared" si="3"/>
        <v>10229</v>
      </c>
    </row>
    <row r="58" spans="2:11" ht="24" customHeight="1">
      <c r="B58" s="53">
        <v>252</v>
      </c>
      <c r="C58" s="54" t="s">
        <v>5</v>
      </c>
      <c r="D58" s="49">
        <f t="shared" si="0"/>
        <v>253</v>
      </c>
      <c r="E58" s="43">
        <v>469403145793</v>
      </c>
      <c r="F58" s="43">
        <v>603318</v>
      </c>
      <c r="G58" s="62">
        <f t="shared" si="1"/>
        <v>778036.03703685291</v>
      </c>
      <c r="H58" s="43">
        <v>7029450500</v>
      </c>
      <c r="I58" s="62">
        <f t="shared" si="2"/>
        <v>11651.319039047401</v>
      </c>
      <c r="J58" s="67">
        <v>4524900000</v>
      </c>
      <c r="K58" s="72">
        <f t="shared" si="3"/>
        <v>10374</v>
      </c>
    </row>
    <row r="59" spans="2:11" ht="24" customHeight="1">
      <c r="B59" s="53">
        <v>253</v>
      </c>
      <c r="C59" s="54" t="s">
        <v>5</v>
      </c>
      <c r="D59" s="49">
        <f t="shared" si="0"/>
        <v>254</v>
      </c>
      <c r="E59" s="43">
        <v>483485240166</v>
      </c>
      <c r="F59" s="43">
        <v>612643</v>
      </c>
      <c r="G59" s="62">
        <f t="shared" si="1"/>
        <v>789179.40818062064</v>
      </c>
      <c r="H59" s="43">
        <v>7029450500</v>
      </c>
      <c r="I59" s="62">
        <f t="shared" si="2"/>
        <v>11473.975055619667</v>
      </c>
      <c r="J59" s="67">
        <v>4594900000</v>
      </c>
      <c r="K59" s="72">
        <f t="shared" si="3"/>
        <v>10523</v>
      </c>
    </row>
    <row r="60" spans="2:11" ht="24" customHeight="1">
      <c r="B60" s="53">
        <v>254</v>
      </c>
      <c r="C60" s="54" t="s">
        <v>5</v>
      </c>
      <c r="D60" s="49">
        <f t="shared" si="0"/>
        <v>255</v>
      </c>
      <c r="E60" s="43">
        <v>497989797370</v>
      </c>
      <c r="F60" s="43">
        <v>622041</v>
      </c>
      <c r="G60" s="62">
        <f t="shared" si="1"/>
        <v>800573.91292535374</v>
      </c>
      <c r="H60" s="43">
        <v>7029450500</v>
      </c>
      <c r="I60" s="62">
        <f t="shared" si="2"/>
        <v>11300.622467007801</v>
      </c>
      <c r="J60" s="67">
        <v>4665400000</v>
      </c>
      <c r="K60" s="72">
        <f t="shared" si="3"/>
        <v>10675</v>
      </c>
    </row>
    <row r="61" spans="2:11" ht="24" customHeight="1">
      <c r="B61" s="53">
        <v>255</v>
      </c>
      <c r="C61" s="54" t="s">
        <v>5</v>
      </c>
      <c r="D61" s="49">
        <f t="shared" si="0"/>
        <v>256</v>
      </c>
      <c r="E61" s="43">
        <v>512929491291</v>
      </c>
      <c r="F61" s="43">
        <v>631458</v>
      </c>
      <c r="G61" s="62">
        <f t="shared" si="1"/>
        <v>812293.91549556737</v>
      </c>
      <c r="H61" s="43">
        <v>7776278700</v>
      </c>
      <c r="I61" s="62">
        <f t="shared" si="2"/>
        <v>12314.79955911557</v>
      </c>
      <c r="J61" s="67">
        <v>4736000000</v>
      </c>
      <c r="K61" s="72">
        <f t="shared" si="3"/>
        <v>10831</v>
      </c>
    </row>
    <row r="62" spans="2:11" ht="24" customHeight="1">
      <c r="B62" s="53">
        <v>256</v>
      </c>
      <c r="C62" s="54" t="s">
        <v>5</v>
      </c>
      <c r="D62" s="49">
        <f t="shared" si="0"/>
        <v>257</v>
      </c>
      <c r="E62" s="43">
        <v>528317376029</v>
      </c>
      <c r="F62" s="43">
        <v>640971</v>
      </c>
      <c r="G62" s="62">
        <f t="shared" si="1"/>
        <v>824245.36528017651</v>
      </c>
      <c r="H62" s="43">
        <v>7776278700</v>
      </c>
      <c r="I62" s="62">
        <f t="shared" si="2"/>
        <v>12132.02890614396</v>
      </c>
      <c r="J62" s="67">
        <v>4807300000</v>
      </c>
      <c r="K62" s="72">
        <f t="shared" si="3"/>
        <v>10990</v>
      </c>
    </row>
    <row r="63" spans="2:11" ht="24" customHeight="1">
      <c r="B63" s="53">
        <v>257</v>
      </c>
      <c r="C63" s="54" t="s">
        <v>5</v>
      </c>
      <c r="D63" s="49">
        <f t="shared" si="0"/>
        <v>258</v>
      </c>
      <c r="E63" s="43">
        <v>544166897309</v>
      </c>
      <c r="F63" s="43">
        <v>650504</v>
      </c>
      <c r="G63" s="62">
        <f t="shared" si="1"/>
        <v>836531.20858442073</v>
      </c>
      <c r="H63" s="43">
        <v>7776278700</v>
      </c>
      <c r="I63" s="62">
        <f t="shared" si="2"/>
        <v>11954.236561189478</v>
      </c>
      <c r="J63" s="67">
        <v>4878800000</v>
      </c>
      <c r="K63" s="72">
        <f t="shared" si="3"/>
        <v>11154</v>
      </c>
    </row>
    <row r="64" spans="2:11" ht="24" customHeight="1">
      <c r="B64" s="53">
        <v>258</v>
      </c>
      <c r="C64" s="54" t="s">
        <v>5</v>
      </c>
      <c r="D64" s="49">
        <f t="shared" si="0"/>
        <v>259</v>
      </c>
      <c r="E64" s="43">
        <v>560491904228</v>
      </c>
      <c r="F64" s="43">
        <v>661261</v>
      </c>
      <c r="G64" s="62">
        <f t="shared" si="1"/>
        <v>847610.70776591997</v>
      </c>
      <c r="H64" s="43">
        <v>7776278700</v>
      </c>
      <c r="I64" s="62">
        <f t="shared" si="2"/>
        <v>11759.772162580282</v>
      </c>
      <c r="J64" s="67">
        <v>4959500000</v>
      </c>
      <c r="K64" s="72">
        <f t="shared" si="3"/>
        <v>11302</v>
      </c>
    </row>
    <row r="65" spans="2:11" ht="24" customHeight="1" thickBot="1">
      <c r="B65" s="134">
        <v>259</v>
      </c>
      <c r="C65" s="135" t="s">
        <v>5</v>
      </c>
      <c r="D65" s="136">
        <f t="shared" si="0"/>
        <v>260</v>
      </c>
      <c r="E65" s="132">
        <v>577306661354</v>
      </c>
      <c r="F65" s="132">
        <v>670940</v>
      </c>
      <c r="G65" s="137">
        <f t="shared" si="1"/>
        <v>860444.54251348856</v>
      </c>
      <c r="H65" s="132">
        <v>7776278700</v>
      </c>
      <c r="I65" s="137">
        <f t="shared" si="2"/>
        <v>11590.12534652875</v>
      </c>
      <c r="J65" s="138">
        <v>5032100000</v>
      </c>
      <c r="K65" s="139">
        <f t="shared" si="3"/>
        <v>11473</v>
      </c>
    </row>
    <row r="66" spans="2:11" ht="24" customHeight="1">
      <c r="B66" s="57">
        <v>260</v>
      </c>
      <c r="C66" s="58" t="s">
        <v>5</v>
      </c>
      <c r="D66" s="51">
        <f t="shared" si="0"/>
        <v>261</v>
      </c>
      <c r="E66" s="47">
        <v>1731919984062</v>
      </c>
      <c r="F66" s="140">
        <v>1725461</v>
      </c>
      <c r="G66" s="64">
        <f t="shared" si="1"/>
        <v>1003743.3381930974</v>
      </c>
      <c r="H66" s="47">
        <v>7776278700</v>
      </c>
      <c r="I66" s="64">
        <f t="shared" si="2"/>
        <v>4506.7832306844375</v>
      </c>
      <c r="J66" s="69">
        <v>5032100000</v>
      </c>
      <c r="K66" s="74">
        <f t="shared" ref="K66:K105" si="4">ROUNDUP(E66/J66*100,0)</f>
        <v>34418</v>
      </c>
    </row>
    <row r="67" spans="2:11" ht="24" customHeight="1">
      <c r="B67" s="53">
        <v>261</v>
      </c>
      <c r="C67" s="54" t="s">
        <v>5</v>
      </c>
      <c r="D67" s="49">
        <f t="shared" si="0"/>
        <v>262</v>
      </c>
      <c r="E67" s="43">
        <v>1749239183902</v>
      </c>
      <c r="F67" s="133">
        <v>1750290</v>
      </c>
      <c r="G67" s="62">
        <f t="shared" si="1"/>
        <v>999399.63314764982</v>
      </c>
      <c r="H67" s="43">
        <v>7776278700</v>
      </c>
      <c r="I67" s="62">
        <f t="shared" si="2"/>
        <v>4442.8515845945531</v>
      </c>
      <c r="J67" s="67">
        <v>5032100000</v>
      </c>
      <c r="K67" s="72">
        <f t="shared" si="4"/>
        <v>34762</v>
      </c>
    </row>
    <row r="68" spans="2:11" ht="24" customHeight="1">
      <c r="B68" s="53">
        <v>262</v>
      </c>
      <c r="C68" s="54" t="s">
        <v>5</v>
      </c>
      <c r="D68" s="49">
        <f t="shared" si="0"/>
        <v>263</v>
      </c>
      <c r="E68" s="43">
        <v>1766731575741</v>
      </c>
      <c r="F68" s="133">
        <v>1775159</v>
      </c>
      <c r="G68" s="62">
        <f t="shared" si="1"/>
        <v>995252.58060883556</v>
      </c>
      <c r="H68" s="43">
        <v>7776278700</v>
      </c>
      <c r="I68" s="62">
        <f t="shared" si="2"/>
        <v>4380.6096805976249</v>
      </c>
      <c r="J68" s="67">
        <v>5032100000</v>
      </c>
      <c r="K68" s="72">
        <f t="shared" si="4"/>
        <v>35110</v>
      </c>
    </row>
    <row r="69" spans="2:11" ht="24" customHeight="1">
      <c r="B69" s="53">
        <v>263</v>
      </c>
      <c r="C69" s="54" t="s">
        <v>5</v>
      </c>
      <c r="D69" s="49">
        <f t="shared" si="0"/>
        <v>264</v>
      </c>
      <c r="E69" s="43">
        <v>1784398891498</v>
      </c>
      <c r="F69" s="133">
        <v>1800203</v>
      </c>
      <c r="G69" s="62">
        <f t="shared" si="1"/>
        <v>991220.92980513861</v>
      </c>
      <c r="H69" s="43">
        <v>7776278700</v>
      </c>
      <c r="I69" s="62">
        <f t="shared" si="2"/>
        <v>4319.6676708126806</v>
      </c>
      <c r="J69" s="67">
        <v>5032100000</v>
      </c>
      <c r="K69" s="72">
        <f t="shared" si="4"/>
        <v>35461</v>
      </c>
    </row>
    <row r="70" spans="2:11" ht="24" customHeight="1">
      <c r="B70" s="53">
        <v>264</v>
      </c>
      <c r="C70" s="54" t="s">
        <v>5</v>
      </c>
      <c r="D70" s="49">
        <f t="shared" si="0"/>
        <v>265</v>
      </c>
      <c r="E70" s="43">
        <v>1802242880412</v>
      </c>
      <c r="F70" s="133">
        <v>1828409</v>
      </c>
      <c r="G70" s="62">
        <f t="shared" si="1"/>
        <v>985689.13214275357</v>
      </c>
      <c r="H70" s="43">
        <v>7776278700</v>
      </c>
      <c r="I70" s="62">
        <f t="shared" si="2"/>
        <v>4253.0302027609796</v>
      </c>
      <c r="J70" s="67">
        <v>5032100000</v>
      </c>
      <c r="K70" s="72">
        <f t="shared" si="4"/>
        <v>35815</v>
      </c>
    </row>
    <row r="71" spans="2:11" ht="24" customHeight="1">
      <c r="B71" s="53">
        <v>265</v>
      </c>
      <c r="C71" s="54" t="s">
        <v>5</v>
      </c>
      <c r="D71" s="49">
        <f t="shared" ref="D71:D105" si="5">B71+1</f>
        <v>266</v>
      </c>
      <c r="E71" s="43">
        <v>2342915744535</v>
      </c>
      <c r="F71" s="133">
        <v>2056974</v>
      </c>
      <c r="G71" s="62">
        <f t="shared" ref="G71:G95" si="6">E71/F71</f>
        <v>1139010.8696245067</v>
      </c>
      <c r="H71" s="43">
        <v>7776278700</v>
      </c>
      <c r="I71" s="62">
        <f t="shared" ref="I71:I95" si="7">H71/F71</f>
        <v>3780.4457907586579</v>
      </c>
      <c r="J71" s="67">
        <v>5032100000</v>
      </c>
      <c r="K71" s="72">
        <f t="shared" si="4"/>
        <v>46560</v>
      </c>
    </row>
    <row r="72" spans="2:11" ht="24" customHeight="1">
      <c r="B72" s="53">
        <v>266</v>
      </c>
      <c r="C72" s="54" t="s">
        <v>5</v>
      </c>
      <c r="D72" s="49">
        <f t="shared" si="5"/>
        <v>267</v>
      </c>
      <c r="E72" s="43">
        <v>2366344901980</v>
      </c>
      <c r="F72" s="133">
        <v>2085219</v>
      </c>
      <c r="G72" s="62">
        <f t="shared" si="6"/>
        <v>1134818.4061146574</v>
      </c>
      <c r="H72" s="43">
        <v>7776278700</v>
      </c>
      <c r="I72" s="62">
        <f t="shared" si="7"/>
        <v>3729.2383677685652</v>
      </c>
      <c r="J72" s="67">
        <v>5032100000</v>
      </c>
      <c r="K72" s="72">
        <f t="shared" si="4"/>
        <v>47025</v>
      </c>
    </row>
    <row r="73" spans="2:11" ht="24" customHeight="1">
      <c r="B73" s="53">
        <v>267</v>
      </c>
      <c r="C73" s="54" t="s">
        <v>5</v>
      </c>
      <c r="D73" s="49">
        <f t="shared" si="5"/>
        <v>268</v>
      </c>
      <c r="E73" s="43">
        <v>2390008350999</v>
      </c>
      <c r="F73" s="133">
        <v>2113572</v>
      </c>
      <c r="G73" s="62">
        <f t="shared" si="6"/>
        <v>1130791.0735943702</v>
      </c>
      <c r="H73" s="43">
        <v>7776278700</v>
      </c>
      <c r="I73" s="62">
        <f t="shared" si="7"/>
        <v>3679.2116379285872</v>
      </c>
      <c r="J73" s="67">
        <v>5032100000</v>
      </c>
      <c r="K73" s="72">
        <f t="shared" si="4"/>
        <v>47496</v>
      </c>
    </row>
    <row r="74" spans="2:11" ht="24" customHeight="1">
      <c r="B74" s="53">
        <v>268</v>
      </c>
      <c r="C74" s="54" t="s">
        <v>5</v>
      </c>
      <c r="D74" s="49">
        <f t="shared" si="5"/>
        <v>269</v>
      </c>
      <c r="E74" s="43">
        <v>2413908434508</v>
      </c>
      <c r="F74" s="133">
        <v>2145596</v>
      </c>
      <c r="G74" s="62">
        <f t="shared" si="6"/>
        <v>1125052.6354952191</v>
      </c>
      <c r="H74" s="43">
        <v>7776278700</v>
      </c>
      <c r="I74" s="62">
        <f t="shared" si="7"/>
        <v>3624.2977242686879</v>
      </c>
      <c r="J74" s="67">
        <v>5032100000</v>
      </c>
      <c r="K74" s="72">
        <f t="shared" si="4"/>
        <v>47971</v>
      </c>
    </row>
    <row r="75" spans="2:11" ht="24" customHeight="1" thickBot="1">
      <c r="B75" s="55">
        <v>269</v>
      </c>
      <c r="C75" s="56" t="s">
        <v>5</v>
      </c>
      <c r="D75" s="50">
        <f t="shared" si="5"/>
        <v>270</v>
      </c>
      <c r="E75" s="45">
        <v>2438047518853</v>
      </c>
      <c r="F75" s="141">
        <v>2174274</v>
      </c>
      <c r="G75" s="63">
        <f t="shared" si="6"/>
        <v>1121315.6754176337</v>
      </c>
      <c r="H75" s="45">
        <v>7776278700</v>
      </c>
      <c r="I75" s="63">
        <f t="shared" si="7"/>
        <v>3576.4943608763201</v>
      </c>
      <c r="J75" s="68">
        <v>5032100000</v>
      </c>
      <c r="K75" s="73">
        <f t="shared" si="4"/>
        <v>48450</v>
      </c>
    </row>
    <row r="76" spans="2:11" ht="24" customHeight="1">
      <c r="B76" s="57">
        <v>270</v>
      </c>
      <c r="C76" s="58" t="s">
        <v>5</v>
      </c>
      <c r="D76" s="51">
        <f t="shared" si="5"/>
        <v>271</v>
      </c>
      <c r="E76" s="47">
        <v>5412465491853</v>
      </c>
      <c r="F76" s="140">
        <v>2445217</v>
      </c>
      <c r="G76" s="64">
        <f t="shared" si="6"/>
        <v>2213490.8647588333</v>
      </c>
      <c r="H76" s="47">
        <v>7776278700</v>
      </c>
      <c r="I76" s="64">
        <f t="shared" si="7"/>
        <v>3180.1998350248668</v>
      </c>
      <c r="J76" s="69">
        <v>5032100000</v>
      </c>
      <c r="K76" s="74">
        <f t="shared" si="4"/>
        <v>107559</v>
      </c>
    </row>
    <row r="77" spans="2:11" ht="24" customHeight="1">
      <c r="B77" s="53">
        <v>271</v>
      </c>
      <c r="C77" s="54" t="s">
        <v>5</v>
      </c>
      <c r="D77" s="49">
        <f t="shared" si="5"/>
        <v>272</v>
      </c>
      <c r="E77" s="43">
        <v>5466590146771</v>
      </c>
      <c r="F77" s="133">
        <v>2481337</v>
      </c>
      <c r="G77" s="62">
        <f t="shared" si="6"/>
        <v>2203082.5102640232</v>
      </c>
      <c r="H77" s="43">
        <v>7776278700</v>
      </c>
      <c r="I77" s="62">
        <f t="shared" si="7"/>
        <v>3133.9067204494995</v>
      </c>
      <c r="J77" s="67">
        <v>5032100000</v>
      </c>
      <c r="K77" s="72">
        <f t="shared" si="4"/>
        <v>108635</v>
      </c>
    </row>
    <row r="78" spans="2:11" ht="24" customHeight="1">
      <c r="B78" s="53">
        <v>272</v>
      </c>
      <c r="C78" s="54" t="s">
        <v>5</v>
      </c>
      <c r="D78" s="49">
        <f t="shared" si="5"/>
        <v>273</v>
      </c>
      <c r="E78" s="43">
        <v>5521256048238</v>
      </c>
      <c r="F78" s="133">
        <v>2513634</v>
      </c>
      <c r="G78" s="62">
        <f t="shared" si="6"/>
        <v>2196523.4589594188</v>
      </c>
      <c r="H78" s="43">
        <v>7776278700</v>
      </c>
      <c r="I78" s="62">
        <f t="shared" si="7"/>
        <v>3093.6400048694441</v>
      </c>
      <c r="J78" s="67">
        <v>5032100000</v>
      </c>
      <c r="K78" s="72">
        <f t="shared" si="4"/>
        <v>109721</v>
      </c>
    </row>
    <row r="79" spans="2:11" ht="24" customHeight="1">
      <c r="B79" s="53">
        <v>273</v>
      </c>
      <c r="C79" s="54" t="s">
        <v>5</v>
      </c>
      <c r="D79" s="49">
        <f t="shared" si="5"/>
        <v>274</v>
      </c>
      <c r="E79" s="43">
        <v>5576468608720</v>
      </c>
      <c r="F79" s="133">
        <v>2546149</v>
      </c>
      <c r="G79" s="62">
        <f t="shared" si="6"/>
        <v>2190158.0028191595</v>
      </c>
      <c r="H79" s="43">
        <v>7776278700</v>
      </c>
      <c r="I79" s="62">
        <f t="shared" si="7"/>
        <v>3054.1333991058655</v>
      </c>
      <c r="J79" s="67">
        <v>5032100000</v>
      </c>
      <c r="K79" s="72">
        <f t="shared" si="4"/>
        <v>110818</v>
      </c>
    </row>
    <row r="80" spans="2:11" ht="24" customHeight="1">
      <c r="B80" s="53">
        <v>274</v>
      </c>
      <c r="C80" s="54" t="s">
        <v>5</v>
      </c>
      <c r="D80" s="49">
        <f t="shared" si="5"/>
        <v>275</v>
      </c>
      <c r="E80" s="43">
        <v>5632233294807</v>
      </c>
      <c r="F80" s="133">
        <v>2582906</v>
      </c>
      <c r="G80" s="62">
        <f t="shared" si="6"/>
        <v>2180580.0500703473</v>
      </c>
      <c r="H80" s="43">
        <v>7776278700</v>
      </c>
      <c r="I80" s="62">
        <f t="shared" si="7"/>
        <v>3010.6704231590311</v>
      </c>
      <c r="J80" s="67">
        <v>5032100000</v>
      </c>
      <c r="K80" s="72">
        <f t="shared" si="4"/>
        <v>111927</v>
      </c>
    </row>
    <row r="81" spans="2:11" ht="24" customHeight="1">
      <c r="B81" s="53">
        <v>275</v>
      </c>
      <c r="C81" s="54" t="s">
        <v>5</v>
      </c>
      <c r="D81" s="49">
        <f t="shared" si="5"/>
        <v>276</v>
      </c>
      <c r="E81" s="43">
        <v>11377111255510</v>
      </c>
      <c r="F81" s="133">
        <v>2903024</v>
      </c>
      <c r="G81" s="62">
        <f t="shared" si="6"/>
        <v>3919055.1836671</v>
      </c>
      <c r="H81" s="43">
        <v>7776278700</v>
      </c>
      <c r="I81" s="62">
        <f t="shared" si="7"/>
        <v>2678.6821948423435</v>
      </c>
      <c r="J81" s="67">
        <v>5032100000</v>
      </c>
      <c r="K81" s="72">
        <f t="shared" si="4"/>
        <v>226091</v>
      </c>
    </row>
    <row r="82" spans="2:11" ht="24" customHeight="1">
      <c r="B82" s="53">
        <v>276</v>
      </c>
      <c r="C82" s="54" t="s">
        <v>5</v>
      </c>
      <c r="D82" s="49">
        <f t="shared" si="5"/>
        <v>277</v>
      </c>
      <c r="E82" s="43">
        <v>12514822381061</v>
      </c>
      <c r="F82" s="133">
        <v>2939616</v>
      </c>
      <c r="G82" s="62">
        <f t="shared" si="6"/>
        <v>4257298.3617795659</v>
      </c>
      <c r="H82" s="43">
        <v>7776278700</v>
      </c>
      <c r="I82" s="62">
        <f t="shared" si="7"/>
        <v>2645.3382686718264</v>
      </c>
      <c r="J82" s="67">
        <v>5032100000</v>
      </c>
      <c r="K82" s="72">
        <f t="shared" si="4"/>
        <v>248700</v>
      </c>
    </row>
    <row r="83" spans="2:11" ht="24" customHeight="1">
      <c r="B83" s="53">
        <v>277</v>
      </c>
      <c r="C83" s="54" t="s">
        <v>5</v>
      </c>
      <c r="D83" s="49">
        <f t="shared" si="5"/>
        <v>278</v>
      </c>
      <c r="E83" s="43">
        <v>13766304619167</v>
      </c>
      <c r="F83" s="133">
        <v>2981010</v>
      </c>
      <c r="G83" s="62">
        <f t="shared" si="6"/>
        <v>4618000.1473215455</v>
      </c>
      <c r="H83" s="43">
        <v>7776278700</v>
      </c>
      <c r="I83" s="62">
        <f t="shared" si="7"/>
        <v>2608.6053720047903</v>
      </c>
      <c r="J83" s="67">
        <v>5032100000</v>
      </c>
      <c r="K83" s="72">
        <f t="shared" si="4"/>
        <v>273570</v>
      </c>
    </row>
    <row r="84" spans="2:11" ht="24" customHeight="1">
      <c r="B84" s="53">
        <v>278</v>
      </c>
      <c r="C84" s="54" t="s">
        <v>5</v>
      </c>
      <c r="D84" s="49">
        <f t="shared" si="5"/>
        <v>279</v>
      </c>
      <c r="E84" s="43">
        <v>15142935081083</v>
      </c>
      <c r="F84" s="133">
        <v>3017988</v>
      </c>
      <c r="G84" s="62">
        <f t="shared" si="6"/>
        <v>5017559.7388336202</v>
      </c>
      <c r="H84" s="43">
        <v>7776278700</v>
      </c>
      <c r="I84" s="62">
        <f t="shared" si="7"/>
        <v>2576.6433464944193</v>
      </c>
      <c r="J84" s="67">
        <v>5032100000</v>
      </c>
      <c r="K84" s="72">
        <f t="shared" si="4"/>
        <v>300927</v>
      </c>
    </row>
    <row r="85" spans="2:11" ht="24" customHeight="1" thickBot="1">
      <c r="B85" s="55">
        <v>279</v>
      </c>
      <c r="C85" s="56" t="s">
        <v>5</v>
      </c>
      <c r="D85" s="50">
        <f t="shared" si="5"/>
        <v>280</v>
      </c>
      <c r="E85" s="45">
        <v>16657228589191</v>
      </c>
      <c r="F85" s="141">
        <v>3059716</v>
      </c>
      <c r="G85" s="63">
        <f t="shared" si="6"/>
        <v>5444044.018853711</v>
      </c>
      <c r="H85" s="45">
        <v>7776278700</v>
      </c>
      <c r="I85" s="63">
        <f t="shared" si="7"/>
        <v>2541.5034271154577</v>
      </c>
      <c r="J85" s="68">
        <v>5032100000</v>
      </c>
      <c r="K85" s="73">
        <f t="shared" si="4"/>
        <v>331020</v>
      </c>
    </row>
    <row r="86" spans="2:11" ht="24" customHeight="1">
      <c r="B86" s="57">
        <v>280</v>
      </c>
      <c r="C86" s="58" t="s">
        <v>5</v>
      </c>
      <c r="D86" s="51">
        <f t="shared" si="5"/>
        <v>281</v>
      </c>
      <c r="E86" s="47">
        <v>33647601750165</v>
      </c>
      <c r="F86" s="140">
        <v>3436027</v>
      </c>
      <c r="G86" s="64">
        <f t="shared" si="6"/>
        <v>9792589.4500145074</v>
      </c>
      <c r="H86" s="47">
        <v>7776278700</v>
      </c>
      <c r="I86" s="64">
        <f t="shared" si="7"/>
        <v>2263.1599518862918</v>
      </c>
      <c r="J86" s="69">
        <v>5032100000</v>
      </c>
      <c r="K86" s="74">
        <f t="shared" si="4"/>
        <v>668660</v>
      </c>
    </row>
    <row r="87" spans="2:11" ht="24" customHeight="1">
      <c r="B87" s="53">
        <v>281</v>
      </c>
      <c r="C87" s="54" t="s">
        <v>5</v>
      </c>
      <c r="D87" s="49">
        <f t="shared" si="5"/>
        <v>282</v>
      </c>
      <c r="E87" s="43">
        <v>37012361925181</v>
      </c>
      <c r="F87" s="133">
        <v>3482914</v>
      </c>
      <c r="G87" s="62">
        <f t="shared" si="6"/>
        <v>10626837.735637745</v>
      </c>
      <c r="H87" s="43">
        <v>7776278700</v>
      </c>
      <c r="I87" s="62">
        <f t="shared" si="7"/>
        <v>2232.6932849906716</v>
      </c>
      <c r="J87" s="67">
        <v>5032100000</v>
      </c>
      <c r="K87" s="72">
        <f t="shared" si="4"/>
        <v>735526</v>
      </c>
    </row>
    <row r="88" spans="2:11" ht="24" customHeight="1">
      <c r="B88" s="53">
        <v>282</v>
      </c>
      <c r="C88" s="54" t="s">
        <v>5</v>
      </c>
      <c r="D88" s="49">
        <f t="shared" si="5"/>
        <v>283</v>
      </c>
      <c r="E88" s="43">
        <v>40713598117699</v>
      </c>
      <c r="F88" s="133">
        <v>3524768</v>
      </c>
      <c r="G88" s="62">
        <f t="shared" si="6"/>
        <v>11550717.130233536</v>
      </c>
      <c r="H88" s="43">
        <v>7776278700</v>
      </c>
      <c r="I88" s="62">
        <f t="shared" si="7"/>
        <v>2206.1817118176286</v>
      </c>
      <c r="J88" s="67">
        <v>5032100000</v>
      </c>
      <c r="K88" s="72">
        <f t="shared" si="4"/>
        <v>809078</v>
      </c>
    </row>
    <row r="89" spans="2:11" ht="24" customHeight="1">
      <c r="B89" s="53">
        <v>283</v>
      </c>
      <c r="C89" s="54" t="s">
        <v>5</v>
      </c>
      <c r="D89" s="49">
        <f t="shared" si="5"/>
        <v>284</v>
      </c>
      <c r="E89" s="43">
        <v>44784957929468</v>
      </c>
      <c r="F89" s="133">
        <v>3572010</v>
      </c>
      <c r="G89" s="62">
        <f t="shared" si="6"/>
        <v>12537747.075027226</v>
      </c>
      <c r="H89" s="43">
        <v>7776278700</v>
      </c>
      <c r="I89" s="62">
        <f t="shared" si="7"/>
        <v>2177.003619810695</v>
      </c>
      <c r="J89" s="67">
        <v>5032100000</v>
      </c>
      <c r="K89" s="72">
        <f t="shared" si="4"/>
        <v>889986</v>
      </c>
    </row>
    <row r="90" spans="2:11" ht="24" customHeight="1">
      <c r="B90" s="53">
        <v>284</v>
      </c>
      <c r="C90" s="54" t="s">
        <v>5</v>
      </c>
      <c r="D90" s="49">
        <f t="shared" si="5"/>
        <v>285</v>
      </c>
      <c r="E90" s="43">
        <v>49263453722414</v>
      </c>
      <c r="F90" s="133">
        <v>3614278</v>
      </c>
      <c r="G90" s="62">
        <f t="shared" si="6"/>
        <v>13630233.679427536</v>
      </c>
      <c r="H90" s="43">
        <v>7776278700</v>
      </c>
      <c r="I90" s="62">
        <f t="shared" si="7"/>
        <v>2151.5441534934503</v>
      </c>
      <c r="J90" s="67">
        <v>5032100000</v>
      </c>
      <c r="K90" s="72">
        <f t="shared" si="4"/>
        <v>978984</v>
      </c>
    </row>
    <row r="91" spans="2:11" ht="24" customHeight="1">
      <c r="B91" s="53">
        <v>285</v>
      </c>
      <c r="C91" s="54" t="s">
        <v>5</v>
      </c>
      <c r="D91" s="49">
        <f t="shared" si="5"/>
        <v>286</v>
      </c>
      <c r="E91" s="43">
        <v>99512176519276</v>
      </c>
      <c r="F91" s="133">
        <v>4062965</v>
      </c>
      <c r="G91" s="62">
        <f t="shared" si="6"/>
        <v>24492501.539953213</v>
      </c>
      <c r="H91" s="43">
        <v>7776278700</v>
      </c>
      <c r="I91" s="62">
        <f t="shared" si="7"/>
        <v>1913.9418380419227</v>
      </c>
      <c r="J91" s="67">
        <v>5032100000</v>
      </c>
      <c r="K91" s="72">
        <f t="shared" si="4"/>
        <v>1977548</v>
      </c>
    </row>
    <row r="92" spans="2:11" ht="24" customHeight="1">
      <c r="B92" s="53">
        <v>286</v>
      </c>
      <c r="C92" s="54" t="s">
        <v>5</v>
      </c>
      <c r="D92" s="49">
        <f t="shared" si="5"/>
        <v>287</v>
      </c>
      <c r="E92" s="43">
        <v>109463394171203</v>
      </c>
      <c r="F92" s="133">
        <v>4110304</v>
      </c>
      <c r="G92" s="62">
        <f t="shared" si="6"/>
        <v>26631459.417892933</v>
      </c>
      <c r="H92" s="43">
        <v>7776278700</v>
      </c>
      <c r="I92" s="62">
        <f t="shared" si="7"/>
        <v>1891.8986770808194</v>
      </c>
      <c r="J92" s="67">
        <v>5032100000</v>
      </c>
      <c r="K92" s="72">
        <f t="shared" si="4"/>
        <v>2175303</v>
      </c>
    </row>
    <row r="93" spans="2:11" ht="24" customHeight="1">
      <c r="B93" s="53">
        <v>287</v>
      </c>
      <c r="C93" s="54" t="s">
        <v>5</v>
      </c>
      <c r="D93" s="49">
        <f t="shared" si="5"/>
        <v>288</v>
      </c>
      <c r="E93" s="43">
        <v>120409733588323</v>
      </c>
      <c r="F93" s="133">
        <v>4163751</v>
      </c>
      <c r="G93" s="62">
        <f t="shared" si="6"/>
        <v>28918572.12122507</v>
      </c>
      <c r="H93" s="43">
        <v>7776278700</v>
      </c>
      <c r="I93" s="62">
        <f t="shared" si="7"/>
        <v>1867.6137694112833</v>
      </c>
      <c r="J93" s="67">
        <v>5032100000</v>
      </c>
      <c r="K93" s="72">
        <f t="shared" si="4"/>
        <v>2392833</v>
      </c>
    </row>
    <row r="94" spans="2:11" ht="24" customHeight="1">
      <c r="B94" s="53">
        <v>288</v>
      </c>
      <c r="C94" s="54" t="s">
        <v>5</v>
      </c>
      <c r="D94" s="49">
        <f t="shared" si="5"/>
        <v>289</v>
      </c>
      <c r="E94" s="43">
        <v>132450706947155</v>
      </c>
      <c r="F94" s="133">
        <v>4217526</v>
      </c>
      <c r="G94" s="62">
        <f t="shared" si="6"/>
        <v>31404834.717593916</v>
      </c>
      <c r="H94" s="43">
        <v>7776278700</v>
      </c>
      <c r="I94" s="62">
        <f t="shared" si="7"/>
        <v>1843.8010103553599</v>
      </c>
      <c r="J94" s="67">
        <v>5032100000</v>
      </c>
      <c r="K94" s="72">
        <f t="shared" si="4"/>
        <v>2632116</v>
      </c>
    </row>
    <row r="95" spans="2:11" ht="24" customHeight="1" thickBot="1">
      <c r="B95" s="55">
        <v>289</v>
      </c>
      <c r="C95" s="56" t="s">
        <v>5</v>
      </c>
      <c r="D95" s="50">
        <f t="shared" si="5"/>
        <v>290</v>
      </c>
      <c r="E95" s="45">
        <v>145695777641870</v>
      </c>
      <c r="F95" s="141">
        <v>4265489</v>
      </c>
      <c r="G95" s="63">
        <f t="shared" si="6"/>
        <v>34156875.716212139</v>
      </c>
      <c r="H95" s="45">
        <v>7776278700</v>
      </c>
      <c r="I95" s="63">
        <f t="shared" si="7"/>
        <v>1823.068515708281</v>
      </c>
      <c r="J95" s="68">
        <v>5032100000</v>
      </c>
      <c r="K95" s="73">
        <f t="shared" si="4"/>
        <v>2895328</v>
      </c>
    </row>
    <row r="96" spans="2:11" ht="24" customHeight="1">
      <c r="B96" s="57">
        <v>290</v>
      </c>
      <c r="C96" s="58" t="s">
        <v>5</v>
      </c>
      <c r="D96" s="51">
        <f t="shared" si="5"/>
        <v>291</v>
      </c>
      <c r="E96" s="47">
        <v>294305470836577</v>
      </c>
      <c r="F96" s="140" t="s">
        <v>66</v>
      </c>
      <c r="G96" s="64" t="s">
        <v>66</v>
      </c>
      <c r="H96" s="47">
        <v>7776278700</v>
      </c>
      <c r="I96" s="64" t="s">
        <v>66</v>
      </c>
      <c r="J96" s="69">
        <v>5032100000</v>
      </c>
      <c r="K96" s="74">
        <f t="shared" si="4"/>
        <v>5848562</v>
      </c>
    </row>
    <row r="97" spans="2:11" ht="24" customHeight="1">
      <c r="B97" s="53">
        <v>291</v>
      </c>
      <c r="C97" s="54" t="s">
        <v>5</v>
      </c>
      <c r="D97" s="49">
        <f t="shared" si="5"/>
        <v>292</v>
      </c>
      <c r="E97" s="43">
        <v>323736017920234</v>
      </c>
      <c r="F97" s="133" t="s">
        <v>66</v>
      </c>
      <c r="G97" s="62" t="s">
        <v>66</v>
      </c>
      <c r="H97" s="43">
        <v>7776278700</v>
      </c>
      <c r="I97" s="62" t="s">
        <v>66</v>
      </c>
      <c r="J97" s="67">
        <v>5032100000</v>
      </c>
      <c r="K97" s="72">
        <f t="shared" si="4"/>
        <v>6433418</v>
      </c>
    </row>
    <row r="98" spans="2:11" ht="24" customHeight="1">
      <c r="B98" s="53">
        <v>292</v>
      </c>
      <c r="C98" s="54" t="s">
        <v>5</v>
      </c>
      <c r="D98" s="49">
        <f t="shared" si="5"/>
        <v>293</v>
      </c>
      <c r="E98" s="43">
        <v>356109619712257</v>
      </c>
      <c r="F98" s="133" t="s">
        <v>66</v>
      </c>
      <c r="G98" s="62" t="s">
        <v>66</v>
      </c>
      <c r="H98" s="43">
        <v>7776278700</v>
      </c>
      <c r="I98" s="62" t="s">
        <v>66</v>
      </c>
      <c r="J98" s="67">
        <v>5032100000</v>
      </c>
      <c r="K98" s="72">
        <f t="shared" si="4"/>
        <v>7076760</v>
      </c>
    </row>
    <row r="99" spans="2:11" ht="24" customHeight="1">
      <c r="B99" s="53">
        <v>293</v>
      </c>
      <c r="C99" s="54" t="s">
        <v>5</v>
      </c>
      <c r="D99" s="49">
        <f t="shared" si="5"/>
        <v>294</v>
      </c>
      <c r="E99" s="43">
        <v>391720581683482</v>
      </c>
      <c r="F99" s="133" t="s">
        <v>66</v>
      </c>
      <c r="G99" s="62" t="s">
        <v>66</v>
      </c>
      <c r="H99" s="43">
        <v>7776278700</v>
      </c>
      <c r="I99" s="62" t="s">
        <v>66</v>
      </c>
      <c r="J99" s="67">
        <v>5032100000</v>
      </c>
      <c r="K99" s="72">
        <f t="shared" si="4"/>
        <v>7784436</v>
      </c>
    </row>
    <row r="100" spans="2:11" ht="24" customHeight="1">
      <c r="B100" s="53">
        <v>294</v>
      </c>
      <c r="C100" s="54" t="s">
        <v>5</v>
      </c>
      <c r="D100" s="49">
        <f t="shared" si="5"/>
        <v>295</v>
      </c>
      <c r="E100" s="43">
        <v>430892639851830</v>
      </c>
      <c r="F100" s="133" t="s">
        <v>66</v>
      </c>
      <c r="G100" s="62" t="s">
        <v>66</v>
      </c>
      <c r="H100" s="43">
        <v>7776278700</v>
      </c>
      <c r="I100" s="62" t="s">
        <v>66</v>
      </c>
      <c r="J100" s="67">
        <v>5032100000</v>
      </c>
      <c r="K100" s="72">
        <f t="shared" si="4"/>
        <v>8562880</v>
      </c>
    </row>
    <row r="101" spans="2:11" ht="24" customHeight="1">
      <c r="B101" s="53">
        <v>295</v>
      </c>
      <c r="C101" s="54" t="s">
        <v>5</v>
      </c>
      <c r="D101" s="49">
        <f t="shared" si="5"/>
        <v>296</v>
      </c>
      <c r="E101" s="43">
        <v>870403132500696</v>
      </c>
      <c r="F101" s="133" t="s">
        <v>66</v>
      </c>
      <c r="G101" s="62" t="s">
        <v>66</v>
      </c>
      <c r="H101" s="43">
        <v>7776278700</v>
      </c>
      <c r="I101" s="62" t="s">
        <v>66</v>
      </c>
      <c r="J101" s="67">
        <v>5032100000</v>
      </c>
      <c r="K101" s="72">
        <f t="shared" si="4"/>
        <v>17297016</v>
      </c>
    </row>
    <row r="102" spans="2:11" ht="24" customHeight="1">
      <c r="B102" s="53">
        <v>296</v>
      </c>
      <c r="C102" s="54" t="s">
        <v>5</v>
      </c>
      <c r="D102" s="49">
        <f t="shared" si="5"/>
        <v>297</v>
      </c>
      <c r="E102" s="43">
        <v>957443445750765</v>
      </c>
      <c r="F102" s="133" t="s">
        <v>66</v>
      </c>
      <c r="G102" s="62" t="s">
        <v>66</v>
      </c>
      <c r="H102" s="43">
        <v>7776278700</v>
      </c>
      <c r="I102" s="62" t="s">
        <v>66</v>
      </c>
      <c r="J102" s="67">
        <v>5032100000</v>
      </c>
      <c r="K102" s="72">
        <f t="shared" si="4"/>
        <v>19026718</v>
      </c>
    </row>
    <row r="103" spans="2:11" ht="24" customHeight="1">
      <c r="B103" s="53">
        <v>297</v>
      </c>
      <c r="C103" s="54" t="s">
        <v>5</v>
      </c>
      <c r="D103" s="49">
        <f t="shared" si="5"/>
        <v>298</v>
      </c>
      <c r="E103" s="43">
        <v>1053187790325840</v>
      </c>
      <c r="F103" s="133" t="s">
        <v>66</v>
      </c>
      <c r="G103" s="62" t="s">
        <v>66</v>
      </c>
      <c r="H103" s="43">
        <v>7776278700</v>
      </c>
      <c r="I103" s="62" t="s">
        <v>66</v>
      </c>
      <c r="J103" s="67">
        <v>5032100000</v>
      </c>
      <c r="K103" s="72">
        <f t="shared" si="4"/>
        <v>20929390</v>
      </c>
    </row>
    <row r="104" spans="2:11" ht="24" customHeight="1">
      <c r="B104" s="53">
        <v>298</v>
      </c>
      <c r="C104" s="54" t="s">
        <v>5</v>
      </c>
      <c r="D104" s="49">
        <f t="shared" si="5"/>
        <v>299</v>
      </c>
      <c r="E104" s="43">
        <v>1158506569358420</v>
      </c>
      <c r="F104" s="133" t="s">
        <v>66</v>
      </c>
      <c r="G104" s="62" t="s">
        <v>66</v>
      </c>
      <c r="H104" s="43">
        <v>7776278700</v>
      </c>
      <c r="I104" s="62" t="s">
        <v>66</v>
      </c>
      <c r="J104" s="67">
        <v>5032100000</v>
      </c>
      <c r="K104" s="72">
        <f t="shared" si="4"/>
        <v>23022329</v>
      </c>
    </row>
    <row r="105" spans="2:11" ht="24" customHeight="1" thickBot="1">
      <c r="B105" s="55">
        <v>299</v>
      </c>
      <c r="C105" s="56" t="s">
        <v>5</v>
      </c>
      <c r="D105" s="50">
        <f t="shared" si="5"/>
        <v>300</v>
      </c>
      <c r="E105" s="45">
        <v>1737759854037630</v>
      </c>
      <c r="F105" s="141" t="s">
        <v>66</v>
      </c>
      <c r="G105" s="63" t="s">
        <v>66</v>
      </c>
      <c r="H105" s="45">
        <v>7776278700</v>
      </c>
      <c r="I105" s="63" t="s">
        <v>66</v>
      </c>
      <c r="J105" s="68">
        <v>5032100000</v>
      </c>
      <c r="K105" s="76">
        <f t="shared" si="4"/>
        <v>34533493</v>
      </c>
    </row>
  </sheetData>
  <mergeCells count="4">
    <mergeCell ref="M4:Q4"/>
    <mergeCell ref="M2:Q2"/>
    <mergeCell ref="B2:K2"/>
    <mergeCell ref="B4:D4"/>
  </mergeCells>
  <phoneticPr fontId="3" type="noConversion"/>
  <pageMargins left="0.7" right="0.7" top="0.75" bottom="0.75" header="0.3" footer="0.3"/>
  <pageSetup paperSize="9" scale="4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0</xdr:rowOff>
                  </from>
                  <to>
                    <xdr:col>12</xdr:col>
                    <xdr:colOff>952500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0426-AB60-4E95-B824-4D6C944C53F9}">
  <dimension ref="B2:AM107"/>
  <sheetViews>
    <sheetView showGridLines="0" topLeftCell="F1" zoomScaleNormal="100" workbookViewId="0">
      <selection activeCell="T8" sqref="T8"/>
    </sheetView>
  </sheetViews>
  <sheetFormatPr defaultRowHeight="16.5"/>
  <cols>
    <col min="1" max="1" width="2.625" customWidth="1"/>
    <col min="2" max="2" width="4.5" style="48" bestFit="1" customWidth="1"/>
    <col min="3" max="3" width="3.25" style="48" bestFit="1" customWidth="1"/>
    <col min="4" max="4" width="4.5" style="48" bestFit="1" customWidth="1"/>
    <col min="5" max="5" width="22" style="41" customWidth="1"/>
    <col min="6" max="6" width="22" style="41" bestFit="1" customWidth="1"/>
    <col min="7" max="7" width="13" style="41" bestFit="1" customWidth="1"/>
    <col min="8" max="8" width="12.875" style="41" bestFit="1" customWidth="1"/>
    <col min="9" max="9" width="14.625" style="41" customWidth="1"/>
    <col min="10" max="10" width="12.875" style="41" customWidth="1"/>
    <col min="11" max="11" width="15.625" style="41" customWidth="1"/>
    <col min="12" max="12" width="12.875" style="41" customWidth="1"/>
    <col min="13" max="13" width="15.625" style="41" customWidth="1"/>
    <col min="14" max="14" width="12.875" style="41" customWidth="1"/>
    <col min="15" max="15" width="16.75" style="41" customWidth="1"/>
    <col min="16" max="16" width="12.875" style="41" customWidth="1"/>
    <col min="17" max="17" width="16.75" style="41" customWidth="1"/>
    <col min="18" max="18" width="12.875" style="41" customWidth="1"/>
    <col min="19" max="19" width="2.625" style="41" customWidth="1"/>
    <col min="20" max="20" width="14.625" style="41" bestFit="1" customWidth="1"/>
    <col min="21" max="21" width="21.375" style="41" bestFit="1" customWidth="1"/>
    <col min="22" max="22" width="2.625" style="41" customWidth="1"/>
    <col min="23" max="23" width="16.75" style="41" bestFit="1" customWidth="1"/>
    <col min="24" max="24" width="15.625" style="41" bestFit="1" customWidth="1"/>
    <col min="25" max="26" width="14.625" style="41" bestFit="1" customWidth="1"/>
    <col min="27" max="28" width="9" style="41"/>
    <col min="30" max="30" width="15.125" style="359" hidden="1" customWidth="1"/>
    <col min="31" max="31" width="17.875" hidden="1" customWidth="1"/>
    <col min="32" max="34" width="15.625" hidden="1" customWidth="1"/>
    <col min="35" max="36" width="18.375" hidden="1" customWidth="1"/>
    <col min="37" max="39" width="0" hidden="1" customWidth="1"/>
  </cols>
  <sheetData>
    <row r="2" spans="2:39" ht="60" customHeight="1">
      <c r="B2" s="544" t="s">
        <v>227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189"/>
    </row>
    <row r="3" spans="2:39" ht="17.25" thickBot="1"/>
    <row r="4" spans="2:39" s="41" customFormat="1" ht="36" customHeight="1">
      <c r="B4" s="545" t="s">
        <v>25</v>
      </c>
      <c r="C4" s="546"/>
      <c r="D4" s="546"/>
      <c r="E4" s="531" t="s">
        <v>90</v>
      </c>
      <c r="F4" s="531" t="s">
        <v>26</v>
      </c>
      <c r="G4" s="551" t="s">
        <v>73</v>
      </c>
      <c r="H4" s="551"/>
      <c r="I4" s="551" t="s">
        <v>68</v>
      </c>
      <c r="J4" s="551"/>
      <c r="K4" s="551" t="s">
        <v>69</v>
      </c>
      <c r="L4" s="551"/>
      <c r="M4" s="551" t="s">
        <v>70</v>
      </c>
      <c r="N4" s="551"/>
      <c r="O4" s="551" t="s">
        <v>71</v>
      </c>
      <c r="P4" s="551"/>
      <c r="Q4" s="551" t="s">
        <v>72</v>
      </c>
      <c r="R4" s="552"/>
      <c r="T4" s="536" t="s">
        <v>77</v>
      </c>
      <c r="U4" s="537"/>
      <c r="AD4" s="360"/>
      <c r="AL4" s="41">
        <v>1</v>
      </c>
      <c r="AM4" s="188" t="s">
        <v>73</v>
      </c>
    </row>
    <row r="5" spans="2:39" s="41" customFormat="1" ht="48" customHeight="1" thickBot="1">
      <c r="B5" s="547"/>
      <c r="C5" s="548"/>
      <c r="D5" s="548"/>
      <c r="E5" s="532"/>
      <c r="F5" s="532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5"/>
      <c r="T5" s="190" t="s">
        <v>78</v>
      </c>
      <c r="U5" s="365" t="s">
        <v>216</v>
      </c>
      <c r="AD5" s="360"/>
      <c r="AL5" s="41">
        <v>2</v>
      </c>
      <c r="AM5" s="188" t="s">
        <v>68</v>
      </c>
    </row>
    <row r="6" spans="2:39" s="41" customFormat="1" ht="24" customHeight="1" thickBot="1">
      <c r="B6" s="549"/>
      <c r="C6" s="550"/>
      <c r="D6" s="550"/>
      <c r="E6" s="533"/>
      <c r="F6" s="533"/>
      <c r="G6" s="151" t="s">
        <v>74</v>
      </c>
      <c r="H6" s="151" t="s">
        <v>75</v>
      </c>
      <c r="I6" s="151" t="s">
        <v>74</v>
      </c>
      <c r="J6" s="151" t="s">
        <v>75</v>
      </c>
      <c r="K6" s="151" t="s">
        <v>74</v>
      </c>
      <c r="L6" s="151" t="s">
        <v>75</v>
      </c>
      <c r="M6" s="151" t="s">
        <v>74</v>
      </c>
      <c r="N6" s="151" t="s">
        <v>75</v>
      </c>
      <c r="O6" s="151" t="s">
        <v>74</v>
      </c>
      <c r="P6" s="151" t="s">
        <v>75</v>
      </c>
      <c r="Q6" s="151" t="s">
        <v>74</v>
      </c>
      <c r="R6" s="152" t="s">
        <v>75</v>
      </c>
      <c r="T6" s="186" t="s">
        <v>81</v>
      </c>
      <c r="U6" s="191">
        <v>235</v>
      </c>
      <c r="AD6" s="360" t="s">
        <v>99</v>
      </c>
      <c r="AE6" s="41" t="s">
        <v>217</v>
      </c>
      <c r="AF6" s="41" t="s">
        <v>219</v>
      </c>
      <c r="AG6" s="41" t="s">
        <v>220</v>
      </c>
      <c r="AH6" s="41" t="s">
        <v>221</v>
      </c>
      <c r="AI6" s="41" t="s">
        <v>222</v>
      </c>
      <c r="AJ6" s="41" t="s">
        <v>223</v>
      </c>
      <c r="AL6" s="41">
        <v>3</v>
      </c>
      <c r="AM6" s="187" t="s">
        <v>69</v>
      </c>
    </row>
    <row r="7" spans="2:39" s="41" customFormat="1" ht="24" customHeight="1" thickBot="1">
      <c r="B7" s="170">
        <v>199</v>
      </c>
      <c r="C7" s="154" t="s">
        <v>5</v>
      </c>
      <c r="D7" s="155">
        <f>B7+1</f>
        <v>200</v>
      </c>
      <c r="E7" s="196">
        <v>0</v>
      </c>
      <c r="F7" s="156">
        <v>571115568</v>
      </c>
      <c r="G7" s="45">
        <v>571115568</v>
      </c>
      <c r="H7" s="146">
        <f>G7/$F7</f>
        <v>1</v>
      </c>
      <c r="I7" s="45" t="s">
        <v>67</v>
      </c>
      <c r="J7" s="146" t="s">
        <v>10</v>
      </c>
      <c r="K7" s="45" t="s">
        <v>67</v>
      </c>
      <c r="L7" s="146" t="s">
        <v>10</v>
      </c>
      <c r="M7" s="45" t="s">
        <v>67</v>
      </c>
      <c r="N7" s="146" t="s">
        <v>10</v>
      </c>
      <c r="O7" s="45" t="s">
        <v>67</v>
      </c>
      <c r="P7" s="146" t="s">
        <v>10</v>
      </c>
      <c r="Q7" s="45" t="s">
        <v>67</v>
      </c>
      <c r="R7" s="148" t="s">
        <v>10</v>
      </c>
      <c r="T7" s="186" t="s">
        <v>83</v>
      </c>
      <c r="U7" s="192">
        <v>77251321564</v>
      </c>
      <c r="AD7" s="360" t="s">
        <v>224</v>
      </c>
      <c r="AE7" s="41" t="e">
        <f>_xlfn.IFS(U5=G4,IF(U8=1,VLOOKUP(성장비약!$U6,'성장비약 데이터'!B:BL,6,FALSE),IF(U8=2,VLOOKUP(성장비약!$U6,'성장비약 데이터'!B:BL,7,FALSE),IF(U8=3,VLOOKUP(성장비약!$U6,'성장비약 데이터'!B:BL,8,FALSE),IF(U8=4,VLOOKUP(성장비약!$U6,'성장비약 데이터'!B:BL,9,FALSE),IF(U8=5,VLOOKUP(성장비약!$U6,'성장비약 데이터'!B:BL,10,FALSE),IF(U8=6,VLOOKUP(성장비약!$U6,'성장비약 데이터'!B:BL,11,FALSE),IF(U8=7,VLOOKUP(성장비약!$U6,'성장비약 데이터'!B:BL,12,FALSE),IF(U8=8,VLOOKUP(성장비약!$U6,'성장비약 데이터'!B:BL,13,FALSE))))))))))</f>
        <v>#N/A</v>
      </c>
      <c r="AF7" s="41" t="e">
        <f>_xlfn.IFS(U5=I4,IF(U8=1,VLOOKUP(성장비약!$U6,'성장비약 데이터'!B:BL,16,FALSE),IF(U8=2,VLOOKUP(성장비약!$U6,'성장비약 데이터'!B:BL,17,FALSE),IF(U8=3,VLOOKUP(성장비약!$U6,'성장비약 데이터'!B:BL,18,FALSE),IF(U8=4,VLOOKUP(성장비약!$U6,'성장비약 데이터'!B:BL,19,FALSE),IF(U8=5,VLOOKUP(성장비약!$U6,'성장비약 데이터'!B:BL,20,FALSE),IF(U8=6,VLOOKUP(성장비약!$U6,'성장비약 데이터'!B:BL,21,FALSE),IF(U8=7,VLOOKUP(성장비약!$U6,'성장비약 데이터'!B:BL,22,FALSE),IF(U8=8,VLOOKUP(성장비약!$U6,'성장비약 데이터'!B:BL,23,FALSE))))))))))</f>
        <v>#N/A</v>
      </c>
      <c r="AG7" s="41" t="e">
        <f>_xlfn.IFS(U5=K4,IF(U8=1,VLOOKUP(성장비약!$U6,'성장비약 데이터'!B:BL,26,FALSE),IF(U8=2,VLOOKUP(성장비약!$U6,'성장비약 데이터'!B:BL,27,FALSE),IF(U8=3,VLOOKUP(성장비약!$U6,'성장비약 데이터'!B:BL,28,FALSE),IF(U8=4,VLOOKUP(성장비약!$U6,'성장비약 데이터'!B:BL,29,FALSE),IF(U8=5,VLOOKUP(성장비약!$U6,'성장비약 데이터'!B:BL,30,FALSE),IF(U8=6,VLOOKUP(성장비약!$U6,'성장비약 데이터'!B:BL,31,FALSE),IF(U8=7,VLOOKUP(성장비약!$U6,'성장비약 데이터'!B:BL,32,FALSE),IF(U8=8,VLOOKUP(성장비약!$U6,'성장비약 데이터'!B:BL,33,FALSE))))))))))</f>
        <v>#N/A</v>
      </c>
      <c r="AH7" s="41" t="e">
        <f>_xlfn.IFS(U5=M4,IF(U8=1,VLOOKUP(성장비약!$U6,'성장비약 데이터'!B:BL,36,FALSE),IF(U8=2,VLOOKUP(성장비약!$U6,'성장비약 데이터'!B:BL,37,FALSE),IF(U8=3,VLOOKUP(성장비약!$U6,'성장비약 데이터'!B:BL,38,FALSE),IF(U8=4,VLOOKUP(성장비약!$U6,'성장비약 데이터'!B:BL,39,FALSE),IF(U8=5,VLOOKUP(성장비약!$U6,'성장비약 데이터'!B:BL,40,FALSE),IF(U8=6,VLOOKUP(성장비약!$U6,'성장비약 데이터'!B:BL,41,FALSE),IF(U8=7,VLOOKUP(성장비약!$U6,'성장비약 데이터'!B:BL,42,FALSE),IF(U8=8,VLOOKUP(성장비약!$U6,'성장비약 데이터'!B:BL,43,FALSE))))))))))</f>
        <v>#N/A</v>
      </c>
      <c r="AI7" s="41" t="e">
        <f>_xlfn.IFS(U5=O4,IF(U8=1,VLOOKUP(성장비약!$U6,'성장비약 데이터'!B:BL,46,FALSE),IF(U8=2,VLOOKUP(성장비약!$U6,'성장비약 데이터'!B:BL,47,FALSE),IF(U8=3,VLOOKUP(성장비약!$U6,'성장비약 데이터'!B:BL,48,FALSE),IF(U8=4,VLOOKUP(성장비약!$U6,'성장비약 데이터'!B:BL,49,FALSE),IF(U8=5,VLOOKUP(성장비약!$U6,'성장비약 데이터'!B:BL,50,FALSE),IF(U8=6,VLOOKUP(성장비약!$U6,'성장비약 데이터'!B:BL,51,FALSE),IF(U8=7,VLOOKUP(성장비약!$U6,'성장비약 데이터'!B:BL,52,FALSE),IF(U8=8,VLOOKUP(성장비약!$U6,'성장비약 데이터'!B:BL,53,FALSE))))))))))</f>
        <v>#N/A</v>
      </c>
      <c r="AJ7" s="41">
        <f>_xlfn.IFS(U5=Q4,IF(U8=1,VLOOKUP(성장비약!$U6,'성장비약 데이터'!B:BL,56,FALSE),IF(U8=2,VLOOKUP(성장비약!$U6,'성장비약 데이터'!B:BL,57,FALSE),IF(U8=3,VLOOKUP(성장비약!$U6,'성장비약 데이터'!B:BL,58,FALSE),IF(U8=4,VLOOKUP(성장비약!$U6,'성장비약 데이터'!B:BL,59,FALSE),IF(U8=5,VLOOKUP(성장비약!$U6,'성장비약 데이터'!B:BL,60,FALSE),IF(U8=6,VLOOKUP(성장비약!$U6,'성장비약 데이터'!B:BL,61,FALSE),IF(U8=7,VLOOKUP(성장비약!$U6,'성장비약 데이터'!B:BL,62,FALSE),IF(U8=8,VLOOKUP(성장비약!$U6,'성장비약 데이터'!B:BL,63,FALSE))))))))))</f>
        <v>122418452783</v>
      </c>
      <c r="AL7" s="41">
        <v>4</v>
      </c>
      <c r="AM7" s="187" t="s">
        <v>70</v>
      </c>
    </row>
    <row r="8" spans="2:39" s="41" customFormat="1" ht="24" customHeight="1" thickBot="1">
      <c r="B8" s="59">
        <v>200</v>
      </c>
      <c r="C8" s="60" t="s">
        <v>5</v>
      </c>
      <c r="D8" s="52">
        <f>B8+1</f>
        <v>201</v>
      </c>
      <c r="E8" s="197">
        <v>571115568</v>
      </c>
      <c r="F8" s="44">
        <v>2207026470</v>
      </c>
      <c r="G8" s="44">
        <v>571115568</v>
      </c>
      <c r="H8" s="149">
        <f t="shared" ref="H8:J71" si="0">G8/$F8</f>
        <v>0.25877150807348498</v>
      </c>
      <c r="I8" s="44">
        <v>2207026470</v>
      </c>
      <c r="J8" s="149">
        <f t="shared" si="0"/>
        <v>1</v>
      </c>
      <c r="K8" s="44">
        <v>2207026470</v>
      </c>
      <c r="L8" s="149">
        <f t="shared" ref="L8" si="1">K8/$F8</f>
        <v>1</v>
      </c>
      <c r="M8" s="44">
        <v>2207026470</v>
      </c>
      <c r="N8" s="149">
        <f t="shared" ref="N8" si="2">M8/$F8</f>
        <v>1</v>
      </c>
      <c r="O8" s="44">
        <v>2207026470</v>
      </c>
      <c r="P8" s="149">
        <f t="shared" ref="P8" si="3">O8/$F8</f>
        <v>1</v>
      </c>
      <c r="Q8" s="44">
        <v>2207026470</v>
      </c>
      <c r="R8" s="150">
        <f t="shared" ref="R8" si="4">Q8/$F8</f>
        <v>1</v>
      </c>
      <c r="T8" s="366" t="s">
        <v>80</v>
      </c>
      <c r="U8" s="369">
        <v>1</v>
      </c>
      <c r="AD8" s="360" t="s">
        <v>225</v>
      </c>
      <c r="AE8" s="41" t="e">
        <f>IF(VLOOKUP((U6+8),B:R,4,FALSE)-SUMIF(B:B,"&lt;="&amp;U6,F:F)&lt;(AE7+U7),U6+8,IF(VLOOKUP((U6+7),B:R,4,FALSE)-SUMIF(B:B,"&lt;"&amp;U6,F:F)&lt;(AE7+U7),U6+7,IF(VLOOKUP((U6+6),B:R,4,FALSE)-SUMIF(B:B,"&lt;"&amp;U6,F:F)&lt;(AE7+U7),U6+6,IF(VLOOKUP((U6+5),B:R,4,FALSE)-SUMIF(B:B,"&lt;"&amp;U6,F:F)&lt;(AE7+U7),U6+5,IF(VLOOKUP((U6+4),B:R,4,FALSE)-SUMIF(B:B,"&lt;"&amp;U6,F:F)&lt;(AE7+U7),U6+4,IF(VLOOKUP((U6+3),B:R,4,FALSE)-SUMIF(B:B,"&lt;"&amp;U6,F:F)&lt;(AE7+U7),U6+3,IF(VLOOKUP((U6+2),B:R,4,FALSE)-SUMIF(B:B,"&lt;"&amp;U6,F:F)&lt;(AE7+U7),U6+2,IF(VLOOKUP((U6+1),B:R,4,FALSE)-SUMIF(B:B,"&lt;"&amp;U6,F:F)&lt;(AE7+U7),U6+1,IF(VLOOKUP(U6,B:R,4,FALSE)-SUMIF(B:B,"&lt;"&amp;U6,F:F)&lt;(AE7+U7),U6)))))))))</f>
        <v>#N/A</v>
      </c>
      <c r="AF8" s="41" t="e">
        <f>IF(VLOOKUP((U6+8),B:R,4,FALSE)-SUMIF(B:B,"&lt;="&amp;U6,F:F)&lt;(AF7+U7),U6+8,IF(VLOOKUP((U6+7),B:R,4,FALSE)-SUMIF(B:B,"&lt;"&amp;U6,F:F)&lt;(AF7+U7),U6+7,IF(VLOOKUP((U6+6),B:R,4,FALSE)-SUMIF(B:B,"&lt;"&amp;U6,F:F)&lt;(AF7+U7),U6+6,IF(VLOOKUP((U6+5),B:R,4,FALSE)-SUMIF(B:B,"&lt;"&amp;U6,F:F)&lt;(AF7+U7),U6+5,IF(VLOOKUP((U6+4),B:R,4,FALSE)-SUMIF(B:B,"&lt;"&amp;U6,F:F)&lt;(AF7+U7),U6+4,IF(VLOOKUP((U6+3),B:R,4,FALSE)-SUMIF(B:B,"&lt;"&amp;U6,F:F)&lt;(AF7+U7),U6+3,IF(VLOOKUP((U6+2),B:R,4,FALSE)-SUMIF(B:B,"&lt;"&amp;U6,F:F)&lt;(AF7+U7),U6+2,IF(VLOOKUP((U6+1),B:R,4,FALSE)-SUMIF(B:B,"&lt;"&amp;U6,F:F)&lt;(AF7+U7),U6+1,IF(VLOOKUP(U6,B:R,4,FALSE)-SUMIF(B:B,"&lt;"&amp;U6,F:F)&lt;(AF7+U7),U6)))))))))</f>
        <v>#N/A</v>
      </c>
      <c r="AG8" s="41" t="e">
        <f>IF(VLOOKUP((U6+8),B:R,4,FALSE)-SUMIF(B:B,"&lt;="&amp;U6,F:F)&lt;(AG7+U7),U6+8,IF(VLOOKUP((U6+7),B:R,4,FALSE)-SUMIF(B:B,"&lt;"&amp;U6,F:F)&lt;(AG7+U7),U6+7,IF(VLOOKUP((U6+6),B:R,4,FALSE)-SUMIF(B:B,"&lt;"&amp;U6,F:F)&lt;(AG7+U7),U6+6,IF(VLOOKUP((U6+5),B:R,4,FALSE)-SUMIF(B:B,"&lt;"&amp;U6,F:F)&lt;(AG7+U7),U6+5,IF(VLOOKUP((U6+4),B:R,4,FALSE)-SUMIF(B:B,"&lt;"&amp;U6,F:F)&lt;(AG7+U7),U6+4,IF(VLOOKUP((U6+3),B:R,4,FALSE)-SUMIF(B:B,"&lt;"&amp;U6,F:F)&lt;(AG7+U7),U6+3,IF(VLOOKUP((U6+2),B:R,4,FALSE)-SUMIF(B:B,"&lt;"&amp;U6,F:F)&lt;(AG7+U7),U6+2,IF(VLOOKUP((U6+1),B:R,4,FALSE)-SUMIF(B:B,"&lt;"&amp;U6,F:F)&lt;(AG7+U7),U6+1,IF(VLOOKUP(U6,B:R,4,FALSE)-SUMIF(B:B,"&lt;"&amp;U6,F:F)&lt;(AG7+U7),U6)))))))))</f>
        <v>#N/A</v>
      </c>
      <c r="AH8" s="41" t="e">
        <f>IF(VLOOKUP((U6+8),B:R,4,FALSE)-SUMIF(B:B,"&lt;="&amp;U6,F:F)&lt;(AH7+U7),U6+8,IF(VLOOKUP((U6+7),B:R,4,FALSE)-SUMIF(B:B,"&lt;"&amp;U6,F:F)&lt;(AH7+U7),U6+7,IF(VLOOKUP((U6+6),B:R,4,FALSE)-SUMIF(B:B,"&lt;"&amp;U6,F:F)&lt;(AH7+U7),U6+6,IF(VLOOKUP((U6+5),B:R,4,FALSE)-SUMIF(B:B,"&lt;"&amp;U6,F:F)&lt;(AH7+U7),U6+5,IF(VLOOKUP((U6+4),B:R,4,FALSE)-SUMIF(B:B,"&lt;"&amp;U6,F:F)&lt;(AH7+U7),U6+4,IF(VLOOKUP((U6+3),B:R,4,FALSE)-SUMIF(B:B,"&lt;"&amp;U6,F:F)&lt;(AH7+U7),U6+3,IF(VLOOKUP((U6+2),B:R,4,FALSE)-SUMIF(B:B,"&lt;"&amp;U6,F:F)&lt;(AH7+U7),U6+2,IF(VLOOKUP((U6+1),B:R,4,FALSE)-SUMIF(B:B,"&lt;"&amp;U6,F:F)&lt;(AH7+U7),U6+1,IF(VLOOKUP(U6,B:R,4,FALSE)-SUMIF(B:B,"&lt;"&amp;U6,F:F)&lt;(AH7+U7),U6)))))))))</f>
        <v>#N/A</v>
      </c>
      <c r="AI8" s="41" t="e">
        <f>IF(VLOOKUP((U6+8),B:R,4,FALSE)-SUMIF(B:B,"&lt;="&amp;U6,F:F)&lt;(AI7+U7),U6+8,IF(VLOOKUP((U6+7),B:R,4,FALSE)-SUMIF(B:B,"&lt;"&amp;U6,F:F)&lt;(AI7+U7),U6+7,IF(VLOOKUP((U6+6),B:R,4,FALSE)-SUMIF(B:B,"&lt;"&amp;U6,F:F)&lt;(AI7+U7),U6+6,IF(VLOOKUP((U6+5),B:R,4,FALSE)-SUMIF(B:B,"&lt;"&amp;U6,F:F)&lt;(AI7+U7),U6+5,IF(VLOOKUP((U6+4),B:R,4,FALSE)-SUMIF(B:B,"&lt;"&amp;U6,F:F)&lt;(AI7+U7),U6+4,IF(VLOOKUP((U6+3),B:R,4,FALSE)-SUMIF(B:B,"&lt;"&amp;U6,F:F)&lt;(AI7+U7),U6+3,IF(VLOOKUP((U6+2),B:R,4,FALSE)-SUMIF(B:B,"&lt;"&amp;U6,F:F)&lt;(AI7+U7),U6+2,IF(VLOOKUP((U6+1),B:R,4,FALSE)-SUMIF(B:B,"&lt;"&amp;U6,F:F)&lt;(AI7+U7),U6+1,IF(VLOOKUP(U6,B:R,4,FALSE)-SUMIF(B:B,"&lt;"&amp;U6,F:F)&lt;(AI7+U7),U6)))))))))</f>
        <v>#N/A</v>
      </c>
      <c r="AJ8" s="41">
        <f>IF(VLOOKUP((U6+8),B:R,4,FALSE)-SUMIF(B:B,"&lt;="&amp;U6,F:F)&lt;(AJ7+U7),U6+8,IF(VLOOKUP((U6+7),B:R,4,FALSE)-SUMIF(B:B,"&lt;"&amp;U6,F:F)&lt;(AJ7+U7),U6+7,IF(VLOOKUP((U6+6),B:R,4,FALSE)-SUMIF(B:B,"&lt;"&amp;U6,F:F)&lt;(AJ7+U7),U6+6,IF(VLOOKUP((U6+5),B:R,4,FALSE)-SUMIF(B:B,"&lt;"&amp;U6,F:F)&lt;(AJ7+U7),U6+5,IF(VLOOKUP((U6+4),B:R,4,FALSE)-SUMIF(B:B,"&lt;"&amp;U6,F:F)&lt;(AJ7+U7),U6+4,IF(VLOOKUP((U6+3),B:R,4,FALSE)-SUMIF(B:B,"&lt;"&amp;U6,F:F)&lt;(AJ7+U7),U6+3,IF(VLOOKUP((U6+2),B:R,4,FALSE)-SUMIF(B:B,"&lt;"&amp;U6,F:F)&lt;(AJ7+U7),U6+2,IF(VLOOKUP((U6+1),B:R,4,FALSE)-SUMIF(B:B,"&lt;"&amp;U6,F:F)&lt;(AJ7+U7),U6+1,IF(VLOOKUP(U6,B:R,4,FALSE)-SUMIF(B:B,"&lt;"&amp;U6,F:F)&lt;(AJ7+U7),U6)))))))))</f>
        <v>236</v>
      </c>
      <c r="AL8" s="41">
        <v>5</v>
      </c>
      <c r="AM8" s="187" t="s">
        <v>71</v>
      </c>
    </row>
    <row r="9" spans="2:39" s="41" customFormat="1" ht="24" customHeight="1" thickTop="1">
      <c r="B9" s="53">
        <v>201</v>
      </c>
      <c r="C9" s="54" t="s">
        <v>5</v>
      </c>
      <c r="D9" s="49">
        <f t="shared" ref="D9:D72" si="5">B9+1</f>
        <v>202</v>
      </c>
      <c r="E9" s="198">
        <f>F8+E8</f>
        <v>2778142038</v>
      </c>
      <c r="F9" s="43">
        <v>2471869646</v>
      </c>
      <c r="G9" s="43">
        <v>571115568</v>
      </c>
      <c r="H9" s="145">
        <f t="shared" si="0"/>
        <v>0.2310459893887139</v>
      </c>
      <c r="I9" s="43">
        <v>2471869646</v>
      </c>
      <c r="J9" s="145">
        <f t="shared" si="0"/>
        <v>1</v>
      </c>
      <c r="K9" s="43">
        <v>2471869646</v>
      </c>
      <c r="L9" s="145">
        <f t="shared" ref="L9" si="6">K9/$F9</f>
        <v>1</v>
      </c>
      <c r="M9" s="43">
        <v>2471869646</v>
      </c>
      <c r="N9" s="145">
        <f t="shared" ref="N9" si="7">M9/$F9</f>
        <v>1</v>
      </c>
      <c r="O9" s="43">
        <v>2471869646</v>
      </c>
      <c r="P9" s="145">
        <f t="shared" ref="P9" si="8">O9/$F9</f>
        <v>1</v>
      </c>
      <c r="Q9" s="43">
        <v>2471869646</v>
      </c>
      <c r="R9" s="147">
        <f t="shared" ref="R9" si="9">Q9/$F9</f>
        <v>1</v>
      </c>
      <c r="T9" s="370" t="s">
        <v>79</v>
      </c>
      <c r="U9" s="371">
        <f>IFERROR(IF($U$5=$G$4,VLOOKUP($T9,$AD:$AJ,2,FALSE),IF($U$5=$I$4,VLOOKUP($T9,$AD:$AJ,3,FALSE),IF($U$5=$K$4,VLOOKUP($T9,$AD:$AJ,4,FALSE),IF($U$5=$M$4,VLOOKUP($T9,$AD:$AJ,5,FALSE),IF($U$5=$O$4,VLOOKUP($T9,$AD:$AJ,6,FALSE),IF($U$5=$Q$4,VLOOKUP($T9,$AD:$AJ,7,FALSE))))))),"")</f>
        <v>122418452783</v>
      </c>
      <c r="AD9" s="360" t="s">
        <v>226</v>
      </c>
      <c r="AE9" s="362" t="e">
        <f>((AE7+U7)-SUMIFS(F:F,B:B,"&gt;="&amp;U6,B:B,"&lt;"&amp;AE8))/(SUMIFS(F:F,B:B,"&gt;="&amp;U6,B:B,"&lt;="&amp;AE8)-SUMIFS(F:F,B:B,"&lt;"&amp;AE8,B:B,"&gt;="&amp;U6))</f>
        <v>#N/A</v>
      </c>
      <c r="AF9" s="362" t="e">
        <f>((AF7+U7)-SUMIFS(F:F,B:B,"&gt;="&amp;U6,B:B,"&lt;"&amp;AF8))/(SUMIFS(F:F,B:B,"&gt;="&amp;U6,B:B,"&lt;="&amp;AF8)-SUMIFS(F:F,B:B,"&lt;"&amp;AF8,B:B,"&gt;="&amp;U6))</f>
        <v>#N/A</v>
      </c>
      <c r="AG9" s="362" t="e">
        <f>((AG7+U7)-SUMIFS(F:F,B:B,"&gt;="&amp;U6,B:B,"&lt;"&amp;AG8))/(SUMIFS(F:F,B:B,"&gt;="&amp;U6,B:B,"&lt;="&amp;AG8)-SUMIFS(F:F,B:B,"&lt;"&amp;AG8,B:B,"&gt;="&amp;U6))</f>
        <v>#N/A</v>
      </c>
      <c r="AH9" s="362" t="e">
        <f>((AH7+U7)-SUMIFS(F:F,B:B,"&gt;="&amp;U6,B:B,"&lt;"&amp;AH8))/(SUMIFS(F:F,B:B,"&gt;="&amp;U6,B:B,"&lt;="&amp;AH8)-SUMIFS(F:F,B:B,"&lt;"&amp;AH8,B:B,"&gt;="&amp;U6))</f>
        <v>#N/A</v>
      </c>
      <c r="AI9" s="362" t="e">
        <f>((AI7+U7)-SUMIFS(F:F,B:B,"&gt;="&amp;U6,B:B,"&lt;"&amp;AI8))/(SUMIFS(F:F,B:B,"&gt;="&amp;U6,B:B,"&lt;="&amp;AI8)-SUMIFS(F:F,B:B,"&lt;"&amp;AI8,B:B,"&gt;="&amp;U6))</f>
        <v>#N/A</v>
      </c>
      <c r="AJ9" s="362">
        <f>((AJ7+U7)-SUMIFS(F:F,B:B,"&gt;="&amp;U6,B:B,"&lt;"&amp;AJ8))/(SUMIFS(F:F,B:B,"&gt;="&amp;U6,B:B,"&lt;="&amp;AJ8)-SUMIFS(F:F,B:B,"&lt;"&amp;AJ8,B:B,"&gt;="&amp;U6))</f>
        <v>0.61266321675445479</v>
      </c>
      <c r="AL9" s="41">
        <v>6</v>
      </c>
      <c r="AM9" s="187" t="s">
        <v>72</v>
      </c>
    </row>
    <row r="10" spans="2:39" s="41" customFormat="1" ht="24" customHeight="1">
      <c r="B10" s="53">
        <v>202</v>
      </c>
      <c r="C10" s="54" t="s">
        <v>5</v>
      </c>
      <c r="D10" s="49">
        <f t="shared" si="5"/>
        <v>203</v>
      </c>
      <c r="E10" s="198">
        <f t="shared" ref="E10:E73" si="10">F9+E9</f>
        <v>5250011684</v>
      </c>
      <c r="F10" s="43">
        <v>2768494003</v>
      </c>
      <c r="G10" s="43">
        <v>571115568</v>
      </c>
      <c r="H10" s="145">
        <f t="shared" si="0"/>
        <v>0.20629106199295602</v>
      </c>
      <c r="I10" s="43">
        <v>2768494003</v>
      </c>
      <c r="J10" s="145">
        <f t="shared" si="0"/>
        <v>1</v>
      </c>
      <c r="K10" s="43">
        <v>2768494003</v>
      </c>
      <c r="L10" s="145">
        <f t="shared" ref="L10" si="11">K10/$F10</f>
        <v>1</v>
      </c>
      <c r="M10" s="43">
        <v>2768494003</v>
      </c>
      <c r="N10" s="145">
        <f t="shared" ref="N10" si="12">M10/$F10</f>
        <v>1</v>
      </c>
      <c r="O10" s="43">
        <v>2768494003</v>
      </c>
      <c r="P10" s="145">
        <f t="shared" ref="P10" si="13">O10/$F10</f>
        <v>1</v>
      </c>
      <c r="Q10" s="43">
        <v>2768494003</v>
      </c>
      <c r="R10" s="147">
        <f t="shared" ref="R10" si="14">Q10/$F10</f>
        <v>1</v>
      </c>
      <c r="T10" s="372" t="s">
        <v>84</v>
      </c>
      <c r="U10" s="374">
        <f>IFERROR(IF($U$5=$G$4,VLOOKUP($T10,$AD:$AJ,2,FALSE),IF($U$5=$I$4,VLOOKUP($T10,$AD:$AJ,3,FALSE),IF($U$5=$K$4,VLOOKUP($T10,$AD:$AJ,4,FALSE),IF($U$5=$M$4,VLOOKUP($T10,$AD:$AJ,5,FALSE),IF($U$5=$O$4,VLOOKUP($T10,$AD:$AJ,6,FALSE),IF($U$5=$Q$4,VLOOKUP($T10,$AD:$AJ,7,FALSE))))))),"")</f>
        <v>236</v>
      </c>
      <c r="W10" s="301"/>
      <c r="AD10" s="359"/>
      <c r="AL10" s="41">
        <v>7</v>
      </c>
      <c r="AM10"/>
    </row>
    <row r="11" spans="2:39" s="41" customFormat="1" ht="24" customHeight="1" thickBot="1">
      <c r="B11" s="53">
        <v>203</v>
      </c>
      <c r="C11" s="54" t="s">
        <v>5</v>
      </c>
      <c r="D11" s="49">
        <f t="shared" si="5"/>
        <v>204</v>
      </c>
      <c r="E11" s="198">
        <f t="shared" si="10"/>
        <v>8018505687</v>
      </c>
      <c r="F11" s="43">
        <v>3100713283</v>
      </c>
      <c r="G11" s="43">
        <v>571115568</v>
      </c>
      <c r="H11" s="145">
        <f t="shared" si="0"/>
        <v>0.18418844822938116</v>
      </c>
      <c r="I11" s="43">
        <v>3100713283</v>
      </c>
      <c r="J11" s="145">
        <f t="shared" si="0"/>
        <v>1</v>
      </c>
      <c r="K11" s="43">
        <v>3100713283</v>
      </c>
      <c r="L11" s="145">
        <f t="shared" ref="L11" si="15">K11/$F11</f>
        <v>1</v>
      </c>
      <c r="M11" s="43">
        <v>3100713283</v>
      </c>
      <c r="N11" s="145">
        <f t="shared" ref="N11" si="16">M11/$F11</f>
        <v>1</v>
      </c>
      <c r="O11" s="43">
        <v>3100713283</v>
      </c>
      <c r="P11" s="145">
        <f t="shared" ref="P11" si="17">O11/$F11</f>
        <v>1</v>
      </c>
      <c r="Q11" s="43">
        <v>3100713283</v>
      </c>
      <c r="R11" s="147">
        <f t="shared" ref="R11" si="18">Q11/$F11</f>
        <v>1</v>
      </c>
      <c r="T11" s="373" t="s">
        <v>82</v>
      </c>
      <c r="U11" s="375">
        <f>IFERROR(IF($U$5=$G$4,VLOOKUP($T11,$AD:$AJ,2,FALSE),IF($U$5=$I$4,VLOOKUP($T11,$AD:$AJ,3,FALSE),IF($U$5=$K$4,VLOOKUP($T11,$AD:$AJ,4,FALSE),IF($U$5=$M$4,VLOOKUP($T11,$AD:$AJ,5,FALSE),IF($U$5=$O$4,VLOOKUP($T11,$AD:$AJ,6,FALSE),IF($U$5=$Q$4,VLOOKUP($T11,$AD:$AJ,7,FALSE))))))),"")</f>
        <v>0.61266321675445479</v>
      </c>
      <c r="Y11" s="301"/>
      <c r="AD11" s="359"/>
      <c r="AL11" s="41">
        <v>8</v>
      </c>
      <c r="AM11"/>
    </row>
    <row r="12" spans="2:39" s="41" customFormat="1" ht="24" customHeight="1" thickTop="1" thickBot="1">
      <c r="B12" s="53">
        <v>204</v>
      </c>
      <c r="C12" s="54" t="s">
        <v>5</v>
      </c>
      <c r="D12" s="49">
        <f t="shared" si="5"/>
        <v>205</v>
      </c>
      <c r="E12" s="198">
        <f t="shared" si="10"/>
        <v>11119218970</v>
      </c>
      <c r="F12" s="43">
        <v>3472798876</v>
      </c>
      <c r="G12" s="43">
        <v>571115568</v>
      </c>
      <c r="H12" s="145">
        <f t="shared" si="0"/>
        <v>0.16445397167883671</v>
      </c>
      <c r="I12" s="43">
        <v>3472798876</v>
      </c>
      <c r="J12" s="145">
        <f t="shared" si="0"/>
        <v>1</v>
      </c>
      <c r="K12" s="43">
        <v>3472798876</v>
      </c>
      <c r="L12" s="145">
        <f t="shared" ref="L12" si="19">K12/$F12</f>
        <v>1</v>
      </c>
      <c r="M12" s="43">
        <v>3472798876</v>
      </c>
      <c r="N12" s="145">
        <f t="shared" ref="N12" si="20">M12/$F12</f>
        <v>1</v>
      </c>
      <c r="O12" s="43">
        <v>3472798876</v>
      </c>
      <c r="P12" s="145">
        <f t="shared" ref="P12" si="21">O12/$F12</f>
        <v>1</v>
      </c>
      <c r="Q12" s="43">
        <v>3472798876</v>
      </c>
      <c r="R12" s="147">
        <f t="shared" ref="R12" si="22">Q12/$F12</f>
        <v>1</v>
      </c>
      <c r="T12" s="367"/>
      <c r="U12" s="368"/>
      <c r="AD12" s="359"/>
      <c r="AM12"/>
    </row>
    <row r="13" spans="2:39" s="41" customFormat="1" ht="24" customHeight="1">
      <c r="B13" s="53">
        <v>205</v>
      </c>
      <c r="C13" s="54" t="s">
        <v>5</v>
      </c>
      <c r="D13" s="49">
        <f t="shared" si="5"/>
        <v>206</v>
      </c>
      <c r="E13" s="198">
        <f t="shared" si="10"/>
        <v>14592017846</v>
      </c>
      <c r="F13" s="43">
        <v>3889534741</v>
      </c>
      <c r="G13" s="43">
        <v>571115568</v>
      </c>
      <c r="H13" s="145">
        <f t="shared" si="0"/>
        <v>0.14683390328920576</v>
      </c>
      <c r="I13" s="43">
        <v>3889534741</v>
      </c>
      <c r="J13" s="145">
        <f t="shared" si="0"/>
        <v>1</v>
      </c>
      <c r="K13" s="43">
        <v>3889534741</v>
      </c>
      <c r="L13" s="145">
        <f t="shared" ref="L13" si="23">K13/$F13</f>
        <v>1</v>
      </c>
      <c r="M13" s="43">
        <v>3889534741</v>
      </c>
      <c r="N13" s="145">
        <f t="shared" ref="N13" si="24">M13/$F13</f>
        <v>1</v>
      </c>
      <c r="O13" s="43">
        <v>3889534741</v>
      </c>
      <c r="P13" s="145">
        <f t="shared" ref="P13" si="25">O13/$F13</f>
        <v>1</v>
      </c>
      <c r="Q13" s="43">
        <v>3889534741</v>
      </c>
      <c r="R13" s="147">
        <f t="shared" ref="R13" si="26">Q13/$F13</f>
        <v>1</v>
      </c>
      <c r="T13" s="538" t="s">
        <v>228</v>
      </c>
      <c r="U13" s="539"/>
      <c r="AD13" s="363"/>
      <c r="AM13"/>
    </row>
    <row r="14" spans="2:39" s="41" customFormat="1" ht="24" customHeight="1">
      <c r="B14" s="53">
        <v>206</v>
      </c>
      <c r="C14" s="54" t="s">
        <v>5</v>
      </c>
      <c r="D14" s="49">
        <f t="shared" si="5"/>
        <v>207</v>
      </c>
      <c r="E14" s="198">
        <f t="shared" si="10"/>
        <v>18481552587</v>
      </c>
      <c r="F14" s="43">
        <v>4356278909</v>
      </c>
      <c r="G14" s="43">
        <v>571115568</v>
      </c>
      <c r="H14" s="145">
        <f t="shared" si="0"/>
        <v>0.13110169939304958</v>
      </c>
      <c r="I14" s="43">
        <v>4356278909</v>
      </c>
      <c r="J14" s="145">
        <f t="shared" si="0"/>
        <v>1</v>
      </c>
      <c r="K14" s="43">
        <v>4356278909</v>
      </c>
      <c r="L14" s="145">
        <f t="shared" ref="L14" si="27">K14/$F14</f>
        <v>1</v>
      </c>
      <c r="M14" s="43">
        <v>4356278909</v>
      </c>
      <c r="N14" s="145">
        <f t="shared" ref="N14" si="28">M14/$F14</f>
        <v>1</v>
      </c>
      <c r="O14" s="43">
        <v>4356278909</v>
      </c>
      <c r="P14" s="145">
        <f t="shared" ref="P14" si="29">O14/$F14</f>
        <v>1</v>
      </c>
      <c r="Q14" s="43">
        <v>4356278909</v>
      </c>
      <c r="R14" s="147">
        <f t="shared" ref="R14" si="30">Q14/$F14</f>
        <v>1</v>
      </c>
      <c r="T14" s="540"/>
      <c r="U14" s="541"/>
      <c r="AD14" s="363"/>
      <c r="AM14"/>
    </row>
    <row r="15" spans="2:39" s="41" customFormat="1" ht="24" customHeight="1">
      <c r="B15" s="53">
        <v>207</v>
      </c>
      <c r="C15" s="54" t="s">
        <v>5</v>
      </c>
      <c r="D15" s="49">
        <f t="shared" si="5"/>
        <v>208</v>
      </c>
      <c r="E15" s="198">
        <f t="shared" si="10"/>
        <v>22837831496</v>
      </c>
      <c r="F15" s="43">
        <v>4879032378</v>
      </c>
      <c r="G15" s="43">
        <v>571115568</v>
      </c>
      <c r="H15" s="145">
        <f t="shared" si="0"/>
        <v>0.11705508874571359</v>
      </c>
      <c r="I15" s="43">
        <v>4879032378</v>
      </c>
      <c r="J15" s="145">
        <f t="shared" si="0"/>
        <v>1</v>
      </c>
      <c r="K15" s="43">
        <v>4879032378</v>
      </c>
      <c r="L15" s="145">
        <f t="shared" ref="L15" si="31">K15/$F15</f>
        <v>1</v>
      </c>
      <c r="M15" s="43">
        <v>4879032378</v>
      </c>
      <c r="N15" s="145">
        <f t="shared" ref="N15" si="32">M15/$F15</f>
        <v>1</v>
      </c>
      <c r="O15" s="43">
        <v>4879032378</v>
      </c>
      <c r="P15" s="145">
        <f t="shared" ref="P15" si="33">O15/$F15</f>
        <v>1</v>
      </c>
      <c r="Q15" s="43">
        <v>4879032378</v>
      </c>
      <c r="R15" s="147">
        <f t="shared" ref="R15" si="34">Q15/$F15</f>
        <v>1</v>
      </c>
      <c r="T15" s="540"/>
      <c r="U15" s="541"/>
      <c r="AD15" s="363"/>
      <c r="AM15"/>
    </row>
    <row r="16" spans="2:39" s="41" customFormat="1" ht="24" customHeight="1">
      <c r="B16" s="53">
        <v>208</v>
      </c>
      <c r="C16" s="54" t="s">
        <v>5</v>
      </c>
      <c r="D16" s="49">
        <f t="shared" si="5"/>
        <v>209</v>
      </c>
      <c r="E16" s="198">
        <f t="shared" si="10"/>
        <v>27716863874</v>
      </c>
      <c r="F16" s="43">
        <v>5464516263</v>
      </c>
      <c r="G16" s="43">
        <v>571115568</v>
      </c>
      <c r="H16" s="145">
        <f t="shared" si="0"/>
        <v>0.10451347210127243</v>
      </c>
      <c r="I16" s="43">
        <v>5464516263</v>
      </c>
      <c r="J16" s="145">
        <f t="shared" si="0"/>
        <v>1</v>
      </c>
      <c r="K16" s="43">
        <v>5464516263</v>
      </c>
      <c r="L16" s="145">
        <f t="shared" ref="L16" si="35">K16/$F16</f>
        <v>1</v>
      </c>
      <c r="M16" s="43">
        <v>5464516263</v>
      </c>
      <c r="N16" s="145">
        <f t="shared" ref="N16" si="36">M16/$F16</f>
        <v>1</v>
      </c>
      <c r="O16" s="43">
        <v>5464516263</v>
      </c>
      <c r="P16" s="145">
        <f t="shared" ref="P16" si="37">O16/$F16</f>
        <v>1</v>
      </c>
      <c r="Q16" s="43">
        <v>5464516263</v>
      </c>
      <c r="R16" s="147">
        <f t="shared" ref="R16" si="38">Q16/$F16</f>
        <v>1</v>
      </c>
      <c r="T16" s="540"/>
      <c r="U16" s="541"/>
      <c r="Y16" s="361"/>
      <c r="AD16" s="363"/>
      <c r="AM16"/>
    </row>
    <row r="17" spans="2:39" s="41" customFormat="1" ht="24" customHeight="1" thickBot="1">
      <c r="B17" s="55">
        <v>209</v>
      </c>
      <c r="C17" s="56" t="s">
        <v>5</v>
      </c>
      <c r="D17" s="50">
        <f t="shared" si="5"/>
        <v>210</v>
      </c>
      <c r="E17" s="199">
        <f t="shared" si="10"/>
        <v>33181380137</v>
      </c>
      <c r="F17" s="45">
        <v>6120258214</v>
      </c>
      <c r="G17" s="45">
        <v>571115568</v>
      </c>
      <c r="H17" s="146">
        <f t="shared" si="0"/>
        <v>9.3315600098960144E-2</v>
      </c>
      <c r="I17" s="45">
        <v>6120258214</v>
      </c>
      <c r="J17" s="146">
        <f t="shared" si="0"/>
        <v>1</v>
      </c>
      <c r="K17" s="45">
        <v>6120258214</v>
      </c>
      <c r="L17" s="146">
        <f t="shared" ref="L17" si="39">K17/$F17</f>
        <v>1</v>
      </c>
      <c r="M17" s="45">
        <v>6120258214</v>
      </c>
      <c r="N17" s="146">
        <f t="shared" ref="N17" si="40">M17/$F17</f>
        <v>1</v>
      </c>
      <c r="O17" s="45">
        <v>6120258214</v>
      </c>
      <c r="P17" s="146">
        <f t="shared" ref="P17" si="41">O17/$F17</f>
        <v>1</v>
      </c>
      <c r="Q17" s="45">
        <v>6120258214</v>
      </c>
      <c r="R17" s="148">
        <f t="shared" ref="R17" si="42">Q17/$F17</f>
        <v>1</v>
      </c>
      <c r="T17" s="540"/>
      <c r="U17" s="541"/>
      <c r="AD17" s="363"/>
      <c r="AM17"/>
    </row>
    <row r="18" spans="2:39" s="41" customFormat="1" ht="24" customHeight="1">
      <c r="B18" s="59">
        <v>210</v>
      </c>
      <c r="C18" s="60" t="s">
        <v>5</v>
      </c>
      <c r="D18" s="52">
        <f t="shared" si="5"/>
        <v>211</v>
      </c>
      <c r="E18" s="197">
        <f t="shared" si="10"/>
        <v>39301638351</v>
      </c>
      <c r="F18" s="44">
        <v>7956335678</v>
      </c>
      <c r="G18" s="44">
        <v>571115568</v>
      </c>
      <c r="H18" s="149">
        <f t="shared" si="0"/>
        <v>7.1781230847158331E-2</v>
      </c>
      <c r="I18" s="44">
        <v>6120258214</v>
      </c>
      <c r="J18" s="149">
        <f t="shared" si="0"/>
        <v>0.76923076925010558</v>
      </c>
      <c r="K18" s="44">
        <v>7956335678</v>
      </c>
      <c r="L18" s="149">
        <f t="shared" ref="L18" si="43">K18/$F18</f>
        <v>1</v>
      </c>
      <c r="M18" s="44">
        <v>7956335678</v>
      </c>
      <c r="N18" s="149">
        <f t="shared" ref="N18" si="44">M18/$F18</f>
        <v>1</v>
      </c>
      <c r="O18" s="44">
        <v>7956335678</v>
      </c>
      <c r="P18" s="149">
        <f t="shared" ref="P18" si="45">O18/$F18</f>
        <v>1</v>
      </c>
      <c r="Q18" s="44">
        <v>7956335678</v>
      </c>
      <c r="R18" s="150">
        <f t="shared" ref="R18" si="46">Q18/$F18</f>
        <v>1</v>
      </c>
      <c r="T18" s="540"/>
      <c r="U18" s="541"/>
      <c r="AD18" s="363"/>
      <c r="AM18"/>
    </row>
    <row r="19" spans="2:39" s="41" customFormat="1" ht="24" customHeight="1">
      <c r="B19" s="53">
        <v>211</v>
      </c>
      <c r="C19" s="54" t="s">
        <v>5</v>
      </c>
      <c r="D19" s="49">
        <f t="shared" si="5"/>
        <v>212</v>
      </c>
      <c r="E19" s="198">
        <f t="shared" si="10"/>
        <v>47257974029</v>
      </c>
      <c r="F19" s="43">
        <v>8831532602</v>
      </c>
      <c r="G19" s="43">
        <v>571115568</v>
      </c>
      <c r="H19" s="145">
        <f t="shared" si="0"/>
        <v>6.4667775542227454E-2</v>
      </c>
      <c r="I19" s="43">
        <v>6120258214</v>
      </c>
      <c r="J19" s="145">
        <f t="shared" si="0"/>
        <v>0.69300069306362511</v>
      </c>
      <c r="K19" s="43">
        <v>8831532602</v>
      </c>
      <c r="L19" s="145">
        <f t="shared" ref="L19" si="47">K19/$F19</f>
        <v>1</v>
      </c>
      <c r="M19" s="43">
        <v>8831532602</v>
      </c>
      <c r="N19" s="145">
        <f t="shared" ref="N19" si="48">M19/$F19</f>
        <v>1</v>
      </c>
      <c r="O19" s="43">
        <v>8831532602</v>
      </c>
      <c r="P19" s="145">
        <f t="shared" ref="P19" si="49">O19/$F19</f>
        <v>1</v>
      </c>
      <c r="Q19" s="43">
        <v>8831532602</v>
      </c>
      <c r="R19" s="147">
        <f t="shared" ref="R19" si="50">Q19/$F19</f>
        <v>1</v>
      </c>
      <c r="T19" s="540"/>
      <c r="U19" s="541"/>
      <c r="AD19" s="363"/>
      <c r="AM19"/>
    </row>
    <row r="20" spans="2:39" s="41" customFormat="1" ht="24" customHeight="1">
      <c r="B20" s="53">
        <v>212</v>
      </c>
      <c r="C20" s="54" t="s">
        <v>5</v>
      </c>
      <c r="D20" s="49">
        <f t="shared" si="5"/>
        <v>213</v>
      </c>
      <c r="E20" s="198">
        <f t="shared" si="10"/>
        <v>56089506631</v>
      </c>
      <c r="F20" s="43">
        <v>9803001188</v>
      </c>
      <c r="G20" s="43">
        <v>571115568</v>
      </c>
      <c r="H20" s="145">
        <f t="shared" si="0"/>
        <v>5.8259257246557422E-2</v>
      </c>
      <c r="I20" s="43">
        <v>6120258214</v>
      </c>
      <c r="J20" s="145">
        <f t="shared" si="0"/>
        <v>0.62432494871997968</v>
      </c>
      <c r="K20" s="43">
        <v>9803001188</v>
      </c>
      <c r="L20" s="145">
        <f t="shared" ref="L20" si="51">K20/$F20</f>
        <v>1</v>
      </c>
      <c r="M20" s="43">
        <v>9803001188</v>
      </c>
      <c r="N20" s="145">
        <f t="shared" ref="N20" si="52">M20/$F20</f>
        <v>1</v>
      </c>
      <c r="O20" s="43">
        <v>9803001188</v>
      </c>
      <c r="P20" s="145">
        <f t="shared" ref="P20" si="53">O20/$F20</f>
        <v>1</v>
      </c>
      <c r="Q20" s="43">
        <v>9803001188</v>
      </c>
      <c r="R20" s="147">
        <f t="shared" ref="R20" si="54">Q20/$F20</f>
        <v>1</v>
      </c>
      <c r="T20" s="540"/>
      <c r="U20" s="541"/>
      <c r="AD20" s="363"/>
      <c r="AM20"/>
    </row>
    <row r="21" spans="2:39" s="41" customFormat="1" ht="24" customHeight="1">
      <c r="B21" s="53">
        <v>213</v>
      </c>
      <c r="C21" s="54" t="s">
        <v>5</v>
      </c>
      <c r="D21" s="49">
        <f t="shared" si="5"/>
        <v>214</v>
      </c>
      <c r="E21" s="198">
        <f t="shared" si="10"/>
        <v>65892507819</v>
      </c>
      <c r="F21" s="43">
        <v>10881331318</v>
      </c>
      <c r="G21" s="43">
        <v>571115568</v>
      </c>
      <c r="H21" s="145">
        <f t="shared" si="0"/>
        <v>5.2485817342520884E-2</v>
      </c>
      <c r="I21" s="43">
        <v>6120258214</v>
      </c>
      <c r="J21" s="145">
        <f t="shared" si="0"/>
        <v>0.56245490879188764</v>
      </c>
      <c r="K21" s="43">
        <v>10881331318</v>
      </c>
      <c r="L21" s="145">
        <f t="shared" ref="L21" si="55">K21/$F21</f>
        <v>1</v>
      </c>
      <c r="M21" s="43">
        <v>10881331318</v>
      </c>
      <c r="N21" s="145">
        <f t="shared" ref="N21" si="56">M21/$F21</f>
        <v>1</v>
      </c>
      <c r="O21" s="43">
        <v>10881331318</v>
      </c>
      <c r="P21" s="145">
        <f t="shared" ref="P21" si="57">O21/$F21</f>
        <v>1</v>
      </c>
      <c r="Q21" s="43">
        <v>10881331318</v>
      </c>
      <c r="R21" s="147">
        <f t="shared" ref="R21" si="58">Q21/$F21</f>
        <v>1</v>
      </c>
      <c r="T21" s="540"/>
      <c r="U21" s="541"/>
      <c r="AD21" s="359"/>
      <c r="AM21"/>
    </row>
    <row r="22" spans="2:39" s="41" customFormat="1" ht="24" customHeight="1" thickBot="1">
      <c r="B22" s="53">
        <v>214</v>
      </c>
      <c r="C22" s="54" t="s">
        <v>5</v>
      </c>
      <c r="D22" s="49">
        <f t="shared" si="5"/>
        <v>215</v>
      </c>
      <c r="E22" s="198">
        <f t="shared" si="10"/>
        <v>76773839137</v>
      </c>
      <c r="F22" s="43">
        <v>12078277762</v>
      </c>
      <c r="G22" s="43">
        <v>571115568</v>
      </c>
      <c r="H22" s="145">
        <f t="shared" si="0"/>
        <v>4.7284520132233734E-2</v>
      </c>
      <c r="I22" s="43">
        <v>6120258214</v>
      </c>
      <c r="J22" s="145">
        <f t="shared" si="0"/>
        <v>0.5067161340878592</v>
      </c>
      <c r="K22" s="43">
        <v>12078277762</v>
      </c>
      <c r="L22" s="145">
        <f t="shared" ref="L22" si="59">K22/$F22</f>
        <v>1</v>
      </c>
      <c r="M22" s="43">
        <v>12078277762</v>
      </c>
      <c r="N22" s="145">
        <f t="shared" ref="N22" si="60">M22/$F22</f>
        <v>1</v>
      </c>
      <c r="O22" s="43">
        <v>12078277762</v>
      </c>
      <c r="P22" s="145">
        <f t="shared" ref="P22" si="61">O22/$F22</f>
        <v>1</v>
      </c>
      <c r="Q22" s="43">
        <v>12078277762</v>
      </c>
      <c r="R22" s="147">
        <f t="shared" ref="R22" si="62">Q22/$F22</f>
        <v>1</v>
      </c>
      <c r="T22" s="542"/>
      <c r="U22" s="543"/>
      <c r="AD22" s="359"/>
      <c r="AM22"/>
    </row>
    <row r="23" spans="2:39" s="41" customFormat="1" ht="24" customHeight="1">
      <c r="B23" s="53">
        <v>215</v>
      </c>
      <c r="C23" s="54" t="s">
        <v>5</v>
      </c>
      <c r="D23" s="49">
        <f t="shared" si="5"/>
        <v>216</v>
      </c>
      <c r="E23" s="198">
        <f t="shared" si="10"/>
        <v>88852116899</v>
      </c>
      <c r="F23" s="43">
        <v>15701761090</v>
      </c>
      <c r="G23" s="43">
        <v>571115568</v>
      </c>
      <c r="H23" s="145">
        <f t="shared" si="0"/>
        <v>3.6372707795415835E-2</v>
      </c>
      <c r="I23" s="43">
        <v>6120258214</v>
      </c>
      <c r="J23" s="145">
        <f t="shared" si="0"/>
        <v>0.38978164162093998</v>
      </c>
      <c r="K23" s="43">
        <v>15701761090</v>
      </c>
      <c r="L23" s="145">
        <f t="shared" ref="L23" si="63">K23/$F23</f>
        <v>1</v>
      </c>
      <c r="M23" s="43">
        <v>15701761090</v>
      </c>
      <c r="N23" s="145">
        <f t="shared" ref="N23" si="64">M23/$F23</f>
        <v>1</v>
      </c>
      <c r="O23" s="43">
        <v>15701761090</v>
      </c>
      <c r="P23" s="145">
        <f t="shared" ref="P23" si="65">O23/$F23</f>
        <v>1</v>
      </c>
      <c r="Q23" s="43">
        <v>15701761090</v>
      </c>
      <c r="R23" s="147">
        <f t="shared" ref="R23" si="66">Q23/$F23</f>
        <v>1</v>
      </c>
      <c r="AD23" s="359"/>
      <c r="AM23"/>
    </row>
    <row r="24" spans="2:39" s="41" customFormat="1" ht="24" customHeight="1">
      <c r="B24" s="53">
        <v>216</v>
      </c>
      <c r="C24" s="54" t="s">
        <v>5</v>
      </c>
      <c r="D24" s="49">
        <f t="shared" si="5"/>
        <v>217</v>
      </c>
      <c r="E24" s="198">
        <f t="shared" si="10"/>
        <v>104553877989</v>
      </c>
      <c r="F24" s="43">
        <v>17114919588</v>
      </c>
      <c r="G24" s="43">
        <v>571115568</v>
      </c>
      <c r="H24" s="145">
        <f t="shared" si="0"/>
        <v>3.3369456693237022E-2</v>
      </c>
      <c r="I24" s="43">
        <v>6120258214</v>
      </c>
      <c r="J24" s="145">
        <f t="shared" si="0"/>
        <v>0.3575978363515756</v>
      </c>
      <c r="K24" s="43">
        <v>17114919588</v>
      </c>
      <c r="L24" s="145">
        <f t="shared" ref="L24" si="67">K24/$F24</f>
        <v>1</v>
      </c>
      <c r="M24" s="43">
        <v>17114919588</v>
      </c>
      <c r="N24" s="145">
        <f t="shared" ref="N24" si="68">M24/$F24</f>
        <v>1</v>
      </c>
      <c r="O24" s="43">
        <v>17114919588</v>
      </c>
      <c r="P24" s="145">
        <f t="shared" ref="P24" si="69">O24/$F24</f>
        <v>1</v>
      </c>
      <c r="Q24" s="43">
        <v>17114919588</v>
      </c>
      <c r="R24" s="147">
        <f t="shared" ref="R24" si="70">Q24/$F24</f>
        <v>1</v>
      </c>
      <c r="T24" s="364"/>
      <c r="U24" s="364"/>
      <c r="AD24" s="359"/>
      <c r="AM24"/>
    </row>
    <row r="25" spans="2:39" s="41" customFormat="1" ht="24" customHeight="1">
      <c r="B25" s="53">
        <v>217</v>
      </c>
      <c r="C25" s="54" t="s">
        <v>5</v>
      </c>
      <c r="D25" s="49">
        <f t="shared" si="5"/>
        <v>218</v>
      </c>
      <c r="E25" s="198">
        <f t="shared" si="10"/>
        <v>121668797577</v>
      </c>
      <c r="F25" s="43">
        <v>18655262350</v>
      </c>
      <c r="G25" s="43">
        <v>571115568</v>
      </c>
      <c r="H25" s="145">
        <f t="shared" si="0"/>
        <v>3.0614180454020791E-2</v>
      </c>
      <c r="I25" s="43">
        <v>6120258214</v>
      </c>
      <c r="J25" s="145">
        <f t="shared" si="0"/>
        <v>0.32807140951303748</v>
      </c>
      <c r="K25" s="43">
        <v>18655262350</v>
      </c>
      <c r="L25" s="145">
        <f t="shared" ref="L25" si="71">K25/$F25</f>
        <v>1</v>
      </c>
      <c r="M25" s="43">
        <v>18655262350</v>
      </c>
      <c r="N25" s="145">
        <f t="shared" ref="N25" si="72">M25/$F25</f>
        <v>1</v>
      </c>
      <c r="O25" s="43">
        <v>18655262350</v>
      </c>
      <c r="P25" s="145">
        <f t="shared" ref="P25" si="73">O25/$F25</f>
        <v>1</v>
      </c>
      <c r="Q25" s="43">
        <v>18655262350</v>
      </c>
      <c r="R25" s="147">
        <f t="shared" ref="R25" si="74">Q25/$F25</f>
        <v>1</v>
      </c>
      <c r="T25" s="364"/>
      <c r="U25" s="364"/>
      <c r="AD25" s="359"/>
      <c r="AM25"/>
    </row>
    <row r="26" spans="2:39" s="41" customFormat="1" ht="24" customHeight="1">
      <c r="B26" s="53">
        <v>218</v>
      </c>
      <c r="C26" s="54" t="s">
        <v>5</v>
      </c>
      <c r="D26" s="49">
        <f t="shared" si="5"/>
        <v>219</v>
      </c>
      <c r="E26" s="198">
        <f t="shared" si="10"/>
        <v>140324059927</v>
      </c>
      <c r="F26" s="43">
        <v>20334235961</v>
      </c>
      <c r="G26" s="43">
        <v>571115568</v>
      </c>
      <c r="H26" s="145">
        <f t="shared" si="0"/>
        <v>2.8086404086948225E-2</v>
      </c>
      <c r="I26" s="43">
        <v>6120258214</v>
      </c>
      <c r="J26" s="145">
        <f t="shared" si="0"/>
        <v>0.30098294451477475</v>
      </c>
      <c r="K26" s="43">
        <v>20334235961</v>
      </c>
      <c r="L26" s="145">
        <f t="shared" ref="L26" si="75">K26/$F26</f>
        <v>1</v>
      </c>
      <c r="M26" s="43">
        <v>20334235961</v>
      </c>
      <c r="N26" s="145">
        <f t="shared" ref="N26" si="76">M26/$F26</f>
        <v>1</v>
      </c>
      <c r="O26" s="43">
        <v>20334235961</v>
      </c>
      <c r="P26" s="145">
        <f t="shared" ref="P26" si="77">O26/$F26</f>
        <v>1</v>
      </c>
      <c r="Q26" s="43">
        <v>20334235961</v>
      </c>
      <c r="R26" s="147">
        <f t="shared" ref="R26" si="78">Q26/$F26</f>
        <v>1</v>
      </c>
      <c r="T26" s="364"/>
      <c r="U26" s="364"/>
      <c r="AD26" s="359"/>
      <c r="AM26"/>
    </row>
    <row r="27" spans="2:39" s="41" customFormat="1" ht="24" customHeight="1" thickBot="1">
      <c r="B27" s="55">
        <v>219</v>
      </c>
      <c r="C27" s="56" t="s">
        <v>5</v>
      </c>
      <c r="D27" s="50">
        <f t="shared" si="5"/>
        <v>220</v>
      </c>
      <c r="E27" s="199">
        <f t="shared" si="10"/>
        <v>160658295888</v>
      </c>
      <c r="F27" s="45">
        <v>22164317197</v>
      </c>
      <c r="G27" s="45">
        <v>571115568</v>
      </c>
      <c r="H27" s="146">
        <f t="shared" si="0"/>
        <v>2.5767343199604723E-2</v>
      </c>
      <c r="I27" s="45">
        <v>6120258214</v>
      </c>
      <c r="J27" s="146">
        <f t="shared" si="0"/>
        <v>0.27613114176277864</v>
      </c>
      <c r="K27" s="45">
        <v>22164317197</v>
      </c>
      <c r="L27" s="146">
        <f t="shared" ref="L27" si="79">K27/$F27</f>
        <v>1</v>
      </c>
      <c r="M27" s="45">
        <v>22164317197</v>
      </c>
      <c r="N27" s="146">
        <f t="shared" ref="N27" si="80">M27/$F27</f>
        <v>1</v>
      </c>
      <c r="O27" s="45">
        <v>22164317197</v>
      </c>
      <c r="P27" s="146">
        <f t="shared" ref="P27" si="81">O27/$F27</f>
        <v>1</v>
      </c>
      <c r="Q27" s="45">
        <v>22164317197</v>
      </c>
      <c r="R27" s="148">
        <f t="shared" ref="R27" si="82">Q27/$F27</f>
        <v>1</v>
      </c>
      <c r="T27" s="364"/>
      <c r="U27" s="364"/>
      <c r="AD27" s="359"/>
      <c r="AM27"/>
    </row>
    <row r="28" spans="2:39" s="41" customFormat="1" ht="24" customHeight="1">
      <c r="B28" s="59">
        <v>220</v>
      </c>
      <c r="C28" s="60" t="s">
        <v>5</v>
      </c>
      <c r="D28" s="52">
        <f t="shared" si="5"/>
        <v>221</v>
      </c>
      <c r="E28" s="197">
        <f t="shared" si="10"/>
        <v>182822613085</v>
      </c>
      <c r="F28" s="44">
        <v>28813612356</v>
      </c>
      <c r="G28" s="44">
        <v>571115568</v>
      </c>
      <c r="H28" s="149">
        <f t="shared" si="0"/>
        <v>1.9821033230533962E-2</v>
      </c>
      <c r="I28" s="44">
        <v>6120258214</v>
      </c>
      <c r="J28" s="149">
        <f t="shared" si="0"/>
        <v>0.21240857058748999</v>
      </c>
      <c r="K28" s="44">
        <v>22164317197</v>
      </c>
      <c r="L28" s="149">
        <f t="shared" ref="L28" si="83">K28/$F28</f>
        <v>0.76923076923343892</v>
      </c>
      <c r="M28" s="44">
        <v>28813612356</v>
      </c>
      <c r="N28" s="149">
        <f t="shared" ref="N28" si="84">M28/$F28</f>
        <v>1</v>
      </c>
      <c r="O28" s="44">
        <v>28813612356</v>
      </c>
      <c r="P28" s="149">
        <f t="shared" ref="P28" si="85">O28/$F28</f>
        <v>1</v>
      </c>
      <c r="Q28" s="44">
        <v>28813612356</v>
      </c>
      <c r="R28" s="150">
        <f t="shared" ref="R28" si="86">Q28/$F28</f>
        <v>1</v>
      </c>
      <c r="AD28" s="359"/>
      <c r="AM28"/>
    </row>
    <row r="29" spans="2:39" s="41" customFormat="1" ht="24" customHeight="1">
      <c r="B29" s="53">
        <v>221</v>
      </c>
      <c r="C29" s="54" t="s">
        <v>5</v>
      </c>
      <c r="D29" s="49">
        <f t="shared" si="5"/>
        <v>222</v>
      </c>
      <c r="E29" s="198">
        <f t="shared" si="10"/>
        <v>211636225441</v>
      </c>
      <c r="F29" s="43">
        <v>30830565220</v>
      </c>
      <c r="G29" s="43">
        <v>571115568</v>
      </c>
      <c r="H29" s="145">
        <f t="shared" si="0"/>
        <v>1.8524330122547134E-2</v>
      </c>
      <c r="I29" s="43">
        <v>6120258214</v>
      </c>
      <c r="J29" s="145">
        <f t="shared" si="0"/>
        <v>0.19851268279797044</v>
      </c>
      <c r="K29" s="43">
        <v>22164317197</v>
      </c>
      <c r="L29" s="145">
        <f t="shared" ref="L29" si="87">K29/$F29</f>
        <v>0.7189072609872833</v>
      </c>
      <c r="M29" s="43">
        <v>30830565220</v>
      </c>
      <c r="N29" s="145">
        <f t="shared" ref="N29" si="88">M29/$F29</f>
        <v>1</v>
      </c>
      <c r="O29" s="43">
        <v>30830565220</v>
      </c>
      <c r="P29" s="145">
        <f t="shared" ref="P29" si="89">O29/$F29</f>
        <v>1</v>
      </c>
      <c r="Q29" s="43">
        <v>30830565220</v>
      </c>
      <c r="R29" s="147">
        <f t="shared" ref="R29" si="90">Q29/$F29</f>
        <v>1</v>
      </c>
      <c r="AD29" s="359"/>
      <c r="AM29"/>
    </row>
    <row r="30" spans="2:39" s="41" customFormat="1" ht="24" customHeight="1">
      <c r="B30" s="53">
        <v>222</v>
      </c>
      <c r="C30" s="54" t="s">
        <v>5</v>
      </c>
      <c r="D30" s="49">
        <f t="shared" si="5"/>
        <v>223</v>
      </c>
      <c r="E30" s="198">
        <f t="shared" si="10"/>
        <v>242466790661</v>
      </c>
      <c r="F30" s="43">
        <v>32988704785</v>
      </c>
      <c r="G30" s="43">
        <v>571115568</v>
      </c>
      <c r="H30" s="145">
        <f t="shared" si="0"/>
        <v>1.7312458058665187E-2</v>
      </c>
      <c r="I30" s="43">
        <v>6120258214</v>
      </c>
      <c r="J30" s="145">
        <f t="shared" si="0"/>
        <v>0.18552587177605373</v>
      </c>
      <c r="K30" s="43">
        <v>22164317197</v>
      </c>
      <c r="L30" s="145">
        <f t="shared" ref="L30" si="91">K30/$F30</f>
        <v>0.67187594485607505</v>
      </c>
      <c r="M30" s="43">
        <v>32988704785</v>
      </c>
      <c r="N30" s="145">
        <f t="shared" ref="N30" si="92">M30/$F30</f>
        <v>1</v>
      </c>
      <c r="O30" s="43">
        <v>32988704785</v>
      </c>
      <c r="P30" s="145">
        <f t="shared" ref="P30" si="93">O30/$F30</f>
        <v>1</v>
      </c>
      <c r="Q30" s="43">
        <v>32988704785</v>
      </c>
      <c r="R30" s="147">
        <f t="shared" ref="R30" si="94">Q30/$F30</f>
        <v>1</v>
      </c>
      <c r="AD30" s="359"/>
      <c r="AM30"/>
    </row>
    <row r="31" spans="2:39" s="41" customFormat="1" ht="24" customHeight="1">
      <c r="B31" s="53">
        <v>223</v>
      </c>
      <c r="C31" s="54" t="s">
        <v>5</v>
      </c>
      <c r="D31" s="49">
        <f t="shared" si="5"/>
        <v>224</v>
      </c>
      <c r="E31" s="198">
        <f t="shared" si="10"/>
        <v>275455495446</v>
      </c>
      <c r="F31" s="43">
        <v>35297914119</v>
      </c>
      <c r="G31" s="43">
        <v>571115568</v>
      </c>
      <c r="H31" s="145">
        <f t="shared" si="0"/>
        <v>1.6179867344982363E-2</v>
      </c>
      <c r="I31" s="43">
        <v>6120258214</v>
      </c>
      <c r="J31" s="145">
        <f t="shared" si="0"/>
        <v>0.17338866521593171</v>
      </c>
      <c r="K31" s="43">
        <v>22164317197</v>
      </c>
      <c r="L31" s="145">
        <f t="shared" ref="L31" si="95">K31/$F31</f>
        <v>0.62792144380762416</v>
      </c>
      <c r="M31" s="43">
        <v>35297914119</v>
      </c>
      <c r="N31" s="145">
        <f t="shared" ref="N31" si="96">M31/$F31</f>
        <v>1</v>
      </c>
      <c r="O31" s="43">
        <v>35297914119</v>
      </c>
      <c r="P31" s="145">
        <f t="shared" ref="P31" si="97">O31/$F31</f>
        <v>1</v>
      </c>
      <c r="Q31" s="43">
        <v>35297914119</v>
      </c>
      <c r="R31" s="147">
        <f t="shared" ref="R31" si="98">Q31/$F31</f>
        <v>1</v>
      </c>
      <c r="AD31" s="359"/>
      <c r="AM31"/>
    </row>
    <row r="32" spans="2:39" s="41" customFormat="1" ht="24" customHeight="1">
      <c r="B32" s="53">
        <v>224</v>
      </c>
      <c r="C32" s="54" t="s">
        <v>5</v>
      </c>
      <c r="D32" s="49">
        <f t="shared" si="5"/>
        <v>225</v>
      </c>
      <c r="E32" s="198">
        <f t="shared" si="10"/>
        <v>310753409565</v>
      </c>
      <c r="F32" s="43">
        <v>37768768107</v>
      </c>
      <c r="G32" s="43">
        <v>571115568</v>
      </c>
      <c r="H32" s="145">
        <f t="shared" si="0"/>
        <v>1.5121371350582927E-2</v>
      </c>
      <c r="I32" s="43">
        <v>6120258214</v>
      </c>
      <c r="J32" s="145">
        <f t="shared" si="0"/>
        <v>0.16204548151163239</v>
      </c>
      <c r="K32" s="43">
        <v>22164317197</v>
      </c>
      <c r="L32" s="145">
        <f t="shared" ref="L32" si="99">K32/$F32</f>
        <v>0.58684247085337427</v>
      </c>
      <c r="M32" s="43">
        <v>37768768107</v>
      </c>
      <c r="N32" s="145">
        <f t="shared" ref="N32" si="100">M32/$F32</f>
        <v>1</v>
      </c>
      <c r="O32" s="43">
        <v>37768768107</v>
      </c>
      <c r="P32" s="145">
        <f t="shared" ref="P32" si="101">O32/$F32</f>
        <v>1</v>
      </c>
      <c r="Q32" s="43">
        <v>37768768107</v>
      </c>
      <c r="R32" s="147">
        <f t="shared" ref="R32" si="102">Q32/$F32</f>
        <v>1</v>
      </c>
      <c r="AD32" s="359"/>
      <c r="AM32"/>
    </row>
    <row r="33" spans="2:39" s="41" customFormat="1" ht="24" customHeight="1">
      <c r="B33" s="53">
        <v>225</v>
      </c>
      <c r="C33" s="54" t="s">
        <v>5</v>
      </c>
      <c r="D33" s="49">
        <f t="shared" si="5"/>
        <v>226</v>
      </c>
      <c r="E33" s="198">
        <f t="shared" si="10"/>
        <v>348522177672</v>
      </c>
      <c r="F33" s="43">
        <v>49099398539</v>
      </c>
      <c r="G33" s="43">
        <v>571115568</v>
      </c>
      <c r="H33" s="145">
        <f t="shared" si="0"/>
        <v>1.1631824115856712E-2</v>
      </c>
      <c r="I33" s="43">
        <v>6120258214</v>
      </c>
      <c r="J33" s="145">
        <f t="shared" si="0"/>
        <v>0.12465037039381725</v>
      </c>
      <c r="K33" s="43">
        <v>22164317197</v>
      </c>
      <c r="L33" s="145">
        <f t="shared" ref="L33" si="103">K33/$F33</f>
        <v>0.45141728527274577</v>
      </c>
      <c r="M33" s="43">
        <v>49099398539</v>
      </c>
      <c r="N33" s="145">
        <f t="shared" ref="N33" si="104">M33/$F33</f>
        <v>1</v>
      </c>
      <c r="O33" s="43">
        <v>49099398539</v>
      </c>
      <c r="P33" s="145">
        <f t="shared" ref="P33" si="105">O33/$F33</f>
        <v>1</v>
      </c>
      <c r="Q33" s="43">
        <v>49099398539</v>
      </c>
      <c r="R33" s="147">
        <f t="shared" ref="R33" si="106">Q33/$F33</f>
        <v>1</v>
      </c>
      <c r="AD33" s="359"/>
      <c r="AM33"/>
    </row>
    <row r="34" spans="2:39" s="41" customFormat="1" ht="24" customHeight="1">
      <c r="B34" s="53">
        <v>226</v>
      </c>
      <c r="C34" s="54" t="s">
        <v>5</v>
      </c>
      <c r="D34" s="49">
        <f t="shared" si="5"/>
        <v>227</v>
      </c>
      <c r="E34" s="198">
        <f t="shared" si="10"/>
        <v>397621576211</v>
      </c>
      <c r="F34" s="43">
        <v>52536356436</v>
      </c>
      <c r="G34" s="43">
        <v>571115568</v>
      </c>
      <c r="H34" s="145">
        <f t="shared" si="0"/>
        <v>1.0870863659830221E-2</v>
      </c>
      <c r="I34" s="43">
        <v>6120258214</v>
      </c>
      <c r="J34" s="145">
        <f t="shared" si="0"/>
        <v>0.11649567326686849</v>
      </c>
      <c r="K34" s="43">
        <v>22164317197</v>
      </c>
      <c r="L34" s="145">
        <f t="shared" ref="L34" si="107">K34/$F34</f>
        <v>0.42188531334487689</v>
      </c>
      <c r="M34" s="43">
        <v>52536356436</v>
      </c>
      <c r="N34" s="145">
        <f t="shared" ref="N34" si="108">M34/$F34</f>
        <v>1</v>
      </c>
      <c r="O34" s="43">
        <v>52536356436</v>
      </c>
      <c r="P34" s="145">
        <f t="shared" ref="P34" si="109">O34/$F34</f>
        <v>1</v>
      </c>
      <c r="Q34" s="43">
        <v>52536356436</v>
      </c>
      <c r="R34" s="147">
        <f t="shared" ref="R34" si="110">Q34/$F34</f>
        <v>1</v>
      </c>
      <c r="AD34" s="359"/>
      <c r="AM34"/>
    </row>
    <row r="35" spans="2:39" s="41" customFormat="1" ht="24" customHeight="1">
      <c r="B35" s="53">
        <v>227</v>
      </c>
      <c r="C35" s="54" t="s">
        <v>5</v>
      </c>
      <c r="D35" s="49">
        <f t="shared" si="5"/>
        <v>228</v>
      </c>
      <c r="E35" s="198">
        <f t="shared" si="10"/>
        <v>450157932647</v>
      </c>
      <c r="F35" s="43">
        <v>56213901386</v>
      </c>
      <c r="G35" s="43">
        <v>571115568</v>
      </c>
      <c r="H35" s="145">
        <f t="shared" si="0"/>
        <v>1.0159685663486712E-2</v>
      </c>
      <c r="I35" s="43">
        <v>6120258214</v>
      </c>
      <c r="J35" s="145">
        <f t="shared" si="0"/>
        <v>0.1088744609980805</v>
      </c>
      <c r="K35" s="43">
        <v>22164317197</v>
      </c>
      <c r="L35" s="145">
        <f t="shared" ref="L35" si="111">K35/$F35</f>
        <v>0.39428533957829859</v>
      </c>
      <c r="M35" s="43">
        <v>56213901386</v>
      </c>
      <c r="N35" s="145">
        <f t="shared" ref="N35" si="112">M35/$F35</f>
        <v>1</v>
      </c>
      <c r="O35" s="43">
        <v>56213901386</v>
      </c>
      <c r="P35" s="145">
        <f t="shared" ref="P35" si="113">O35/$F35</f>
        <v>1</v>
      </c>
      <c r="Q35" s="43">
        <v>56213901386</v>
      </c>
      <c r="R35" s="147">
        <f t="shared" ref="R35" si="114">Q35/$F35</f>
        <v>1</v>
      </c>
      <c r="AD35" s="359"/>
      <c r="AM35"/>
    </row>
    <row r="36" spans="2:39" s="41" customFormat="1" ht="24" customHeight="1">
      <c r="B36" s="53">
        <v>228</v>
      </c>
      <c r="C36" s="54" t="s">
        <v>5</v>
      </c>
      <c r="D36" s="49">
        <f t="shared" si="5"/>
        <v>229</v>
      </c>
      <c r="E36" s="198">
        <f t="shared" si="10"/>
        <v>506371834033</v>
      </c>
      <c r="F36" s="43">
        <v>60148874483</v>
      </c>
      <c r="G36" s="43">
        <v>571115568</v>
      </c>
      <c r="H36" s="145">
        <f t="shared" si="0"/>
        <v>9.4950333303645707E-3</v>
      </c>
      <c r="I36" s="43">
        <v>6120258214</v>
      </c>
      <c r="J36" s="145">
        <f t="shared" si="0"/>
        <v>0.10175183270852027</v>
      </c>
      <c r="K36" s="43">
        <v>22164317197</v>
      </c>
      <c r="L36" s="145">
        <f t="shared" ref="L36" si="115">K36/$F36</f>
        <v>0.36849097156862587</v>
      </c>
      <c r="M36" s="43">
        <v>60148874483</v>
      </c>
      <c r="N36" s="145">
        <f t="shared" ref="N36" si="116">M36/$F36</f>
        <v>1</v>
      </c>
      <c r="O36" s="43">
        <v>60148874483</v>
      </c>
      <c r="P36" s="145">
        <f t="shared" ref="P36" si="117">O36/$F36</f>
        <v>1</v>
      </c>
      <c r="Q36" s="43">
        <v>60148874483</v>
      </c>
      <c r="R36" s="147">
        <f t="shared" ref="R36" si="118">Q36/$F36</f>
        <v>1</v>
      </c>
      <c r="AD36" s="359"/>
      <c r="AM36"/>
    </row>
    <row r="37" spans="2:39" s="41" customFormat="1" ht="24" customHeight="1" thickBot="1">
      <c r="B37" s="55">
        <v>229</v>
      </c>
      <c r="C37" s="56" t="s">
        <v>5</v>
      </c>
      <c r="D37" s="50">
        <f t="shared" si="5"/>
        <v>230</v>
      </c>
      <c r="E37" s="199">
        <f t="shared" si="10"/>
        <v>566520708516</v>
      </c>
      <c r="F37" s="45">
        <v>64359295696</v>
      </c>
      <c r="G37" s="45">
        <v>571115568</v>
      </c>
      <c r="H37" s="146">
        <f t="shared" si="0"/>
        <v>8.8738629256860466E-3</v>
      </c>
      <c r="I37" s="45">
        <v>6120258214</v>
      </c>
      <c r="J37" s="146">
        <f t="shared" si="0"/>
        <v>9.509517075682325E-2</v>
      </c>
      <c r="K37" s="45">
        <v>22164317197</v>
      </c>
      <c r="L37" s="146">
        <f t="shared" ref="L37" si="119">K37/$F37</f>
        <v>0.34438408558248929</v>
      </c>
      <c r="M37" s="45">
        <v>64359295696</v>
      </c>
      <c r="N37" s="146">
        <f t="shared" ref="N37" si="120">M37/$F37</f>
        <v>1</v>
      </c>
      <c r="O37" s="45">
        <v>64359295696</v>
      </c>
      <c r="P37" s="146">
        <f t="shared" ref="P37" si="121">O37/$F37</f>
        <v>1</v>
      </c>
      <c r="Q37" s="45">
        <v>64359295696</v>
      </c>
      <c r="R37" s="148">
        <f t="shared" ref="R37" si="122">Q37/$F37</f>
        <v>1</v>
      </c>
      <c r="AD37" s="359"/>
      <c r="AM37"/>
    </row>
    <row r="38" spans="2:39" s="41" customFormat="1" ht="24" customHeight="1">
      <c r="B38" s="59">
        <v>230</v>
      </c>
      <c r="C38" s="60" t="s">
        <v>5</v>
      </c>
      <c r="D38" s="52">
        <f t="shared" si="5"/>
        <v>231</v>
      </c>
      <c r="E38" s="197">
        <f t="shared" si="10"/>
        <v>630880004212</v>
      </c>
      <c r="F38" s="44">
        <v>83667084404</v>
      </c>
      <c r="G38" s="44">
        <v>571115568</v>
      </c>
      <c r="H38" s="149">
        <f t="shared" si="0"/>
        <v>6.8260484044391509E-3</v>
      </c>
      <c r="I38" s="44">
        <v>6120258214</v>
      </c>
      <c r="J38" s="149">
        <f t="shared" si="0"/>
        <v>7.3150131352101938E-2</v>
      </c>
      <c r="K38" s="44">
        <v>22164317197</v>
      </c>
      <c r="L38" s="149">
        <f t="shared" ref="L38" si="123">K38/$F38</f>
        <v>0.26491083506598634</v>
      </c>
      <c r="M38" s="44">
        <v>64359295696</v>
      </c>
      <c r="N38" s="149">
        <f t="shared" ref="N38" si="124">M38/$F38</f>
        <v>0.76923076923812439</v>
      </c>
      <c r="O38" s="44">
        <v>83667084404</v>
      </c>
      <c r="P38" s="149">
        <f t="shared" ref="P38" si="125">O38/$F38</f>
        <v>1</v>
      </c>
      <c r="Q38" s="44">
        <v>83667084404</v>
      </c>
      <c r="R38" s="150">
        <f t="shared" ref="R38" si="126">Q38/$F38</f>
        <v>1</v>
      </c>
      <c r="AD38" s="359"/>
      <c r="AM38"/>
    </row>
    <row r="39" spans="2:39" s="41" customFormat="1" ht="24" customHeight="1">
      <c r="B39" s="53">
        <v>231</v>
      </c>
      <c r="C39" s="54" t="s">
        <v>5</v>
      </c>
      <c r="D39" s="49">
        <f t="shared" si="5"/>
        <v>232</v>
      </c>
      <c r="E39" s="198">
        <f t="shared" si="10"/>
        <v>714547088616</v>
      </c>
      <c r="F39" s="43">
        <v>86177096936</v>
      </c>
      <c r="G39" s="43">
        <v>571115568</v>
      </c>
      <c r="H39" s="145">
        <f t="shared" si="0"/>
        <v>6.6272314606297634E-3</v>
      </c>
      <c r="I39" s="43">
        <v>6120258214</v>
      </c>
      <c r="J39" s="145">
        <f t="shared" si="0"/>
        <v>7.1019545002139611E-2</v>
      </c>
      <c r="K39" s="43">
        <v>22164317197</v>
      </c>
      <c r="L39" s="145">
        <f t="shared" ref="L39" si="127">K39/$F39</f>
        <v>0.25719498550131575</v>
      </c>
      <c r="M39" s="43">
        <v>64359295696</v>
      </c>
      <c r="N39" s="145">
        <f t="shared" ref="N39" si="128">M39/$F39</f>
        <v>0.74682598955261703</v>
      </c>
      <c r="O39" s="43">
        <v>86177096936</v>
      </c>
      <c r="P39" s="145">
        <f t="shared" ref="P39" si="129">O39/$F39</f>
        <v>1</v>
      </c>
      <c r="Q39" s="43">
        <v>86177096936</v>
      </c>
      <c r="R39" s="147">
        <f t="shared" ref="R39" si="130">Q39/$F39</f>
        <v>1</v>
      </c>
      <c r="AD39" s="359"/>
      <c r="AM39"/>
    </row>
    <row r="40" spans="2:39" s="41" customFormat="1" ht="24" customHeight="1">
      <c r="B40" s="53">
        <v>232</v>
      </c>
      <c r="C40" s="54" t="s">
        <v>5</v>
      </c>
      <c r="D40" s="49">
        <f t="shared" si="5"/>
        <v>233</v>
      </c>
      <c r="E40" s="198">
        <f t="shared" si="10"/>
        <v>800724185552</v>
      </c>
      <c r="F40" s="43">
        <v>88762409844</v>
      </c>
      <c r="G40" s="43">
        <v>571115568</v>
      </c>
      <c r="H40" s="145">
        <f t="shared" si="0"/>
        <v>6.434205301588094E-3</v>
      </c>
      <c r="I40" s="43">
        <v>6120258214</v>
      </c>
      <c r="J40" s="145">
        <f t="shared" si="0"/>
        <v>6.8951014565246244E-2</v>
      </c>
      <c r="K40" s="43">
        <v>22164317197</v>
      </c>
      <c r="L40" s="145">
        <f t="shared" ref="L40" si="131">K40/$F40</f>
        <v>0.24970386941897818</v>
      </c>
      <c r="M40" s="43">
        <v>64359295696</v>
      </c>
      <c r="N40" s="145">
        <f t="shared" ref="N40" si="132">M40/$F40</f>
        <v>0.72507377626533021</v>
      </c>
      <c r="O40" s="43">
        <v>88762409844</v>
      </c>
      <c r="P40" s="145">
        <f t="shared" ref="P40" si="133">O40/$F40</f>
        <v>1</v>
      </c>
      <c r="Q40" s="43">
        <v>88762409844</v>
      </c>
      <c r="R40" s="147">
        <f t="shared" ref="R40" si="134">Q40/$F40</f>
        <v>1</v>
      </c>
      <c r="AD40" s="359"/>
      <c r="AM40"/>
    </row>
    <row r="41" spans="2:39" s="41" customFormat="1" ht="24" customHeight="1">
      <c r="B41" s="53">
        <v>233</v>
      </c>
      <c r="C41" s="54" t="s">
        <v>5</v>
      </c>
      <c r="D41" s="49">
        <f t="shared" si="5"/>
        <v>234</v>
      </c>
      <c r="E41" s="198">
        <f t="shared" si="10"/>
        <v>889486595396</v>
      </c>
      <c r="F41" s="43">
        <v>91425282139</v>
      </c>
      <c r="G41" s="43">
        <v>571115568</v>
      </c>
      <c r="H41" s="145">
        <f t="shared" si="0"/>
        <v>6.2468012636996252E-3</v>
      </c>
      <c r="I41" s="43">
        <v>6120258214</v>
      </c>
      <c r="J41" s="145">
        <f t="shared" si="0"/>
        <v>6.6942732587852008E-2</v>
      </c>
      <c r="K41" s="43">
        <v>22164317197</v>
      </c>
      <c r="L41" s="145">
        <f t="shared" ref="L41" si="135">K41/$F41</f>
        <v>0.24243094118432251</v>
      </c>
      <c r="M41" s="43">
        <v>64359295696</v>
      </c>
      <c r="N41" s="145">
        <f t="shared" ref="N41" si="136">M41/$F41</f>
        <v>0.70395512259016313</v>
      </c>
      <c r="O41" s="43">
        <v>91425282139</v>
      </c>
      <c r="P41" s="145">
        <f t="shared" ref="P41" si="137">O41/$F41</f>
        <v>1</v>
      </c>
      <c r="Q41" s="43">
        <v>91425282139</v>
      </c>
      <c r="R41" s="147">
        <f t="shared" ref="R41" si="138">Q41/$F41</f>
        <v>1</v>
      </c>
      <c r="AD41" s="359"/>
      <c r="AM41"/>
    </row>
    <row r="42" spans="2:39" s="41" customFormat="1" ht="24" customHeight="1">
      <c r="B42" s="53">
        <v>234</v>
      </c>
      <c r="C42" s="54" t="s">
        <v>5</v>
      </c>
      <c r="D42" s="49">
        <f t="shared" si="5"/>
        <v>235</v>
      </c>
      <c r="E42" s="198">
        <f t="shared" si="10"/>
        <v>980911877535</v>
      </c>
      <c r="F42" s="43">
        <v>94168040603</v>
      </c>
      <c r="G42" s="43">
        <v>571115568</v>
      </c>
      <c r="H42" s="145">
        <f t="shared" si="0"/>
        <v>6.0648555958358278E-3</v>
      </c>
      <c r="I42" s="43">
        <v>6120258214</v>
      </c>
      <c r="J42" s="145">
        <f t="shared" si="0"/>
        <v>6.4992944260167829E-2</v>
      </c>
      <c r="K42" s="43">
        <v>22164317197</v>
      </c>
      <c r="L42" s="145">
        <f t="shared" ref="L42" si="139">K42/$F42</f>
        <v>0.23536984581044676</v>
      </c>
      <c r="M42" s="43">
        <v>64359295696</v>
      </c>
      <c r="N42" s="145">
        <f t="shared" ref="N42" si="140">M42/$F42</f>
        <v>0.68345157533148937</v>
      </c>
      <c r="O42" s="43">
        <v>94168040603</v>
      </c>
      <c r="P42" s="145">
        <f t="shared" ref="P42" si="141">O42/$F42</f>
        <v>1</v>
      </c>
      <c r="Q42" s="43">
        <v>94168040603</v>
      </c>
      <c r="R42" s="147">
        <f t="shared" ref="R42" si="142">Q42/$F42</f>
        <v>1</v>
      </c>
      <c r="AD42" s="359"/>
      <c r="AM42"/>
    </row>
    <row r="43" spans="2:39" s="41" customFormat="1" ht="24" customHeight="1">
      <c r="B43" s="53">
        <v>235</v>
      </c>
      <c r="C43" s="54" t="s">
        <v>5</v>
      </c>
      <c r="D43" s="49">
        <f t="shared" si="5"/>
        <v>236</v>
      </c>
      <c r="E43" s="198">
        <f t="shared" si="10"/>
        <v>1075079918138</v>
      </c>
      <c r="F43" s="43">
        <v>122418452783</v>
      </c>
      <c r="G43" s="43">
        <v>571115568</v>
      </c>
      <c r="H43" s="145">
        <f t="shared" si="0"/>
        <v>4.6652735352926272E-3</v>
      </c>
      <c r="I43" s="43">
        <v>6120258214</v>
      </c>
      <c r="J43" s="145">
        <f t="shared" si="0"/>
        <v>4.9994572508188957E-2</v>
      </c>
      <c r="K43" s="43">
        <v>22164317197</v>
      </c>
      <c r="L43" s="145">
        <f t="shared" ref="L43" si="143">K43/$F43</f>
        <v>0.18105372754782859</v>
      </c>
      <c r="M43" s="43">
        <v>64359295696</v>
      </c>
      <c r="N43" s="145">
        <f t="shared" ref="N43" si="144">M43/$F43</f>
        <v>0.5257319810280876</v>
      </c>
      <c r="O43" s="43">
        <v>122418452783</v>
      </c>
      <c r="P43" s="145">
        <f t="shared" ref="P43" si="145">O43/$F43</f>
        <v>1</v>
      </c>
      <c r="Q43" s="43">
        <v>122418452783</v>
      </c>
      <c r="R43" s="147">
        <f t="shared" ref="R43" si="146">Q43/$F43</f>
        <v>1</v>
      </c>
      <c r="AD43" s="359"/>
      <c r="AM43"/>
    </row>
    <row r="44" spans="2:39" s="41" customFormat="1" ht="24" customHeight="1">
      <c r="B44" s="53">
        <v>236</v>
      </c>
      <c r="C44" s="54" t="s">
        <v>5</v>
      </c>
      <c r="D44" s="49">
        <f t="shared" si="5"/>
        <v>237</v>
      </c>
      <c r="E44" s="198">
        <f t="shared" si="10"/>
        <v>1197498370921</v>
      </c>
      <c r="F44" s="43">
        <v>126091006366</v>
      </c>
      <c r="G44" s="43">
        <v>571115568</v>
      </c>
      <c r="H44" s="145">
        <f t="shared" si="0"/>
        <v>4.5293917818551039E-3</v>
      </c>
      <c r="I44" s="43">
        <v>6120258214</v>
      </c>
      <c r="J44" s="145">
        <f t="shared" si="0"/>
        <v>4.8538419911051692E-2</v>
      </c>
      <c r="K44" s="43">
        <v>22164317197</v>
      </c>
      <c r="L44" s="145">
        <f t="shared" ref="L44" si="147">K44/$F44</f>
        <v>0.17578031800828367</v>
      </c>
      <c r="M44" s="43">
        <v>64359295696</v>
      </c>
      <c r="N44" s="145">
        <f t="shared" ref="N44" si="148">M44/$F44</f>
        <v>0.5104193990583793</v>
      </c>
      <c r="O44" s="43">
        <v>126091006366</v>
      </c>
      <c r="P44" s="145">
        <f t="shared" ref="P44" si="149">O44/$F44</f>
        <v>1</v>
      </c>
      <c r="Q44" s="43">
        <v>126091006366</v>
      </c>
      <c r="R44" s="147">
        <f t="shared" ref="R44" si="150">Q44/$F44</f>
        <v>1</v>
      </c>
      <c r="AD44" s="359"/>
      <c r="AM44"/>
    </row>
    <row r="45" spans="2:39" s="41" customFormat="1" ht="24" customHeight="1">
      <c r="B45" s="53">
        <v>237</v>
      </c>
      <c r="C45" s="54" t="s">
        <v>5</v>
      </c>
      <c r="D45" s="49">
        <f t="shared" si="5"/>
        <v>238</v>
      </c>
      <c r="E45" s="198">
        <f t="shared" si="10"/>
        <v>1323589377287</v>
      </c>
      <c r="F45" s="43">
        <v>129873736556</v>
      </c>
      <c r="G45" s="43">
        <v>571115568</v>
      </c>
      <c r="H45" s="145">
        <f t="shared" si="0"/>
        <v>4.3974677494070698E-3</v>
      </c>
      <c r="I45" s="43">
        <v>6120258214</v>
      </c>
      <c r="J45" s="145">
        <f t="shared" si="0"/>
        <v>4.71246795256485E-2</v>
      </c>
      <c r="K45" s="43">
        <v>22164317197</v>
      </c>
      <c r="L45" s="145">
        <f t="shared" ref="L45" si="151">K45/$F45</f>
        <v>0.17066050292195151</v>
      </c>
      <c r="M45" s="43">
        <v>64359295696</v>
      </c>
      <c r="N45" s="145">
        <f t="shared" ref="N45" si="152">M45/$F45</f>
        <v>0.49555281462352507</v>
      </c>
      <c r="O45" s="43">
        <v>129873736556</v>
      </c>
      <c r="P45" s="145">
        <f t="shared" ref="P45" si="153">O45/$F45</f>
        <v>1</v>
      </c>
      <c r="Q45" s="43">
        <v>129873736556</v>
      </c>
      <c r="R45" s="147">
        <f t="shared" ref="R45" si="154">Q45/$F45</f>
        <v>1</v>
      </c>
      <c r="AD45" s="359"/>
      <c r="AM45"/>
    </row>
    <row r="46" spans="2:39" s="41" customFormat="1" ht="24" customHeight="1">
      <c r="B46" s="53">
        <v>238</v>
      </c>
      <c r="C46" s="54" t="s">
        <v>5</v>
      </c>
      <c r="D46" s="49">
        <f t="shared" si="5"/>
        <v>239</v>
      </c>
      <c r="E46" s="198">
        <f t="shared" si="10"/>
        <v>1453463113843</v>
      </c>
      <c r="F46" s="43">
        <v>133769948652</v>
      </c>
      <c r="G46" s="43">
        <v>571115568</v>
      </c>
      <c r="H46" s="145">
        <f t="shared" si="0"/>
        <v>4.2693861644945864E-3</v>
      </c>
      <c r="I46" s="43">
        <v>6120258214</v>
      </c>
      <c r="J46" s="145">
        <f t="shared" si="0"/>
        <v>4.5752116044551504E-2</v>
      </c>
      <c r="K46" s="43">
        <v>22164317197</v>
      </c>
      <c r="L46" s="145">
        <f t="shared" ref="L46" si="155">K46/$F46</f>
        <v>0.16568980866293112</v>
      </c>
      <c r="M46" s="43">
        <v>64359295696</v>
      </c>
      <c r="N46" s="145">
        <f t="shared" ref="N46" si="156">M46/$F46</f>
        <v>0.48111923750101371</v>
      </c>
      <c r="O46" s="43">
        <v>133769948652</v>
      </c>
      <c r="P46" s="145">
        <f t="shared" ref="P46" si="157">O46/$F46</f>
        <v>1</v>
      </c>
      <c r="Q46" s="43">
        <v>133769948652</v>
      </c>
      <c r="R46" s="147">
        <f t="shared" ref="R46" si="158">Q46/$F46</f>
        <v>1</v>
      </c>
      <c r="AD46" s="359"/>
      <c r="AM46"/>
    </row>
    <row r="47" spans="2:39" s="41" customFormat="1" ht="24" customHeight="1" thickBot="1">
      <c r="B47" s="55">
        <v>239</v>
      </c>
      <c r="C47" s="56" t="s">
        <v>5</v>
      </c>
      <c r="D47" s="50">
        <f t="shared" si="5"/>
        <v>240</v>
      </c>
      <c r="E47" s="199">
        <f t="shared" si="10"/>
        <v>1587233062495</v>
      </c>
      <c r="F47" s="45">
        <v>137783047111</v>
      </c>
      <c r="G47" s="45">
        <v>571115568</v>
      </c>
      <c r="H47" s="146">
        <f t="shared" si="0"/>
        <v>4.1450351111766391E-3</v>
      </c>
      <c r="I47" s="45">
        <v>6120258214</v>
      </c>
      <c r="J47" s="146">
        <f t="shared" si="0"/>
        <v>4.4419530140521801E-2</v>
      </c>
      <c r="K47" s="45">
        <v>22164317197</v>
      </c>
      <c r="L47" s="146">
        <f t="shared" ref="L47" si="159">K47/$F47</f>
        <v>0.16086389190641218</v>
      </c>
      <c r="M47" s="45">
        <v>64359295696</v>
      </c>
      <c r="N47" s="146">
        <f t="shared" ref="N47" si="160">M47/$F47</f>
        <v>0.46710605582812542</v>
      </c>
      <c r="O47" s="45">
        <v>137783047111</v>
      </c>
      <c r="P47" s="146">
        <f t="shared" ref="P47" si="161">O47/$F47</f>
        <v>1</v>
      </c>
      <c r="Q47" s="45">
        <v>137783047111</v>
      </c>
      <c r="R47" s="148">
        <f t="shared" ref="R47" si="162">Q47/$F47</f>
        <v>1</v>
      </c>
      <c r="AD47" s="359"/>
      <c r="AM47"/>
    </row>
    <row r="48" spans="2:39" s="41" customFormat="1" ht="24" customHeight="1">
      <c r="B48" s="59">
        <v>240</v>
      </c>
      <c r="C48" s="60" t="s">
        <v>5</v>
      </c>
      <c r="D48" s="52">
        <f t="shared" si="5"/>
        <v>241</v>
      </c>
      <c r="E48" s="197">
        <f t="shared" si="10"/>
        <v>1725016109606</v>
      </c>
      <c r="F48" s="44">
        <v>179117961244</v>
      </c>
      <c r="G48" s="44">
        <v>571115568</v>
      </c>
      <c r="H48" s="149">
        <f t="shared" si="0"/>
        <v>3.1884885470642933E-3</v>
      </c>
      <c r="I48" s="44">
        <v>6120258214</v>
      </c>
      <c r="J48" s="149">
        <f t="shared" si="0"/>
        <v>3.4168869338920153E-2</v>
      </c>
      <c r="K48" s="44">
        <v>22164317197</v>
      </c>
      <c r="L48" s="149">
        <f t="shared" ref="L48" si="163">K48/$F48</f>
        <v>0.123741455312832</v>
      </c>
      <c r="M48" s="44">
        <v>64359295696</v>
      </c>
      <c r="N48" s="149">
        <f t="shared" ref="N48" si="164">M48/$F48</f>
        <v>0.35931235063762135</v>
      </c>
      <c r="O48" s="44">
        <v>137783047111</v>
      </c>
      <c r="P48" s="149">
        <f t="shared" ref="P48" si="165">O48/$F48</f>
        <v>0.76923076923205758</v>
      </c>
      <c r="Q48" s="44">
        <v>179117961244</v>
      </c>
      <c r="R48" s="150">
        <f t="shared" ref="R48" si="166">Q48/$F48</f>
        <v>1</v>
      </c>
      <c r="AD48" s="359"/>
      <c r="AM48"/>
    </row>
    <row r="49" spans="2:39" s="41" customFormat="1" ht="24" customHeight="1">
      <c r="B49" s="53">
        <v>241</v>
      </c>
      <c r="C49" s="54" t="s">
        <v>5</v>
      </c>
      <c r="D49" s="49">
        <f t="shared" si="5"/>
        <v>242</v>
      </c>
      <c r="E49" s="198">
        <f t="shared" si="10"/>
        <v>1904134070850</v>
      </c>
      <c r="F49" s="43">
        <v>184491500081</v>
      </c>
      <c r="G49" s="43">
        <v>571115568</v>
      </c>
      <c r="H49" s="145">
        <f t="shared" si="0"/>
        <v>3.0956199486114797E-3</v>
      </c>
      <c r="I49" s="43">
        <v>6120258214</v>
      </c>
      <c r="J49" s="145">
        <f t="shared" si="0"/>
        <v>3.3173659552407204E-2</v>
      </c>
      <c r="K49" s="43">
        <v>22164317197</v>
      </c>
      <c r="L49" s="145">
        <f t="shared" ref="L49" si="167">K49/$F49</f>
        <v>0.12013733525538507</v>
      </c>
      <c r="M49" s="43">
        <v>64359295696</v>
      </c>
      <c r="N49" s="145">
        <f t="shared" ref="N49" si="168">M49/$F49</f>
        <v>0.34884694236722774</v>
      </c>
      <c r="O49" s="43">
        <v>137783047111</v>
      </c>
      <c r="P49" s="145">
        <f t="shared" ref="P49" si="169">O49/$F49</f>
        <v>0.74682598954698232</v>
      </c>
      <c r="Q49" s="43">
        <v>184491500081</v>
      </c>
      <c r="R49" s="147">
        <f t="shared" ref="R49" si="170">Q49/$F49</f>
        <v>1</v>
      </c>
      <c r="AD49" s="359"/>
      <c r="AM49"/>
    </row>
    <row r="50" spans="2:39" s="41" customFormat="1" ht="24" customHeight="1">
      <c r="B50" s="53">
        <v>242</v>
      </c>
      <c r="C50" s="54" t="s">
        <v>5</v>
      </c>
      <c r="D50" s="49">
        <f t="shared" si="5"/>
        <v>243</v>
      </c>
      <c r="E50" s="198">
        <f t="shared" si="10"/>
        <v>2088625570931</v>
      </c>
      <c r="F50" s="43">
        <v>190026245083</v>
      </c>
      <c r="G50" s="43">
        <v>571115568</v>
      </c>
      <c r="H50" s="145">
        <f t="shared" si="0"/>
        <v>3.0054562607946451E-3</v>
      </c>
      <c r="I50" s="43">
        <v>6120258214</v>
      </c>
      <c r="J50" s="145">
        <f t="shared" si="0"/>
        <v>3.2207436458720651E-2</v>
      </c>
      <c r="K50" s="43">
        <v>22164317197</v>
      </c>
      <c r="L50" s="145">
        <f t="shared" ref="L50" si="171">K50/$F50</f>
        <v>0.11663818956859896</v>
      </c>
      <c r="M50" s="43">
        <v>64359295696</v>
      </c>
      <c r="N50" s="145">
        <f t="shared" ref="N50" si="172">M50/$F50</f>
        <v>0.33868635181360884</v>
      </c>
      <c r="O50" s="43">
        <v>137783047111</v>
      </c>
      <c r="P50" s="145">
        <f t="shared" ref="P50" si="173">O50/$F50</f>
        <v>0.7250737762608469</v>
      </c>
      <c r="Q50" s="43">
        <v>190026245083</v>
      </c>
      <c r="R50" s="147">
        <f t="shared" ref="R50" si="174">Q50/$F50</f>
        <v>1</v>
      </c>
      <c r="AD50" s="359"/>
      <c r="AM50"/>
    </row>
    <row r="51" spans="2:39" s="41" customFormat="1" ht="24" customHeight="1">
      <c r="B51" s="53">
        <v>243</v>
      </c>
      <c r="C51" s="54" t="s">
        <v>5</v>
      </c>
      <c r="D51" s="49">
        <f t="shared" si="5"/>
        <v>244</v>
      </c>
      <c r="E51" s="198">
        <f t="shared" si="10"/>
        <v>2278651816014</v>
      </c>
      <c r="F51" s="43">
        <v>195727032435</v>
      </c>
      <c r="G51" s="43">
        <v>571115568</v>
      </c>
      <c r="H51" s="145">
        <f t="shared" si="0"/>
        <v>2.9179186998079315E-3</v>
      </c>
      <c r="I51" s="43">
        <v>6120258214</v>
      </c>
      <c r="J51" s="145">
        <f t="shared" si="0"/>
        <v>3.1269355785243966E-2</v>
      </c>
      <c r="K51" s="43">
        <v>22164317197</v>
      </c>
      <c r="L51" s="145">
        <f t="shared" ref="L51" si="175">K51/$F51</f>
        <v>0.11324096074649607</v>
      </c>
      <c r="M51" s="43">
        <v>64359295696</v>
      </c>
      <c r="N51" s="145">
        <f t="shared" ref="N51" si="176">M51/$F51</f>
        <v>0.32882170079073469</v>
      </c>
      <c r="O51" s="43">
        <v>137783047111</v>
      </c>
      <c r="P51" s="145">
        <f t="shared" ref="P51" si="177">O51/$F51</f>
        <v>0.70395512258510884</v>
      </c>
      <c r="Q51" s="43">
        <v>195727032435</v>
      </c>
      <c r="R51" s="147">
        <f t="shared" ref="R51" si="178">Q51/$F51</f>
        <v>1</v>
      </c>
      <c r="AD51" s="359"/>
      <c r="AM51"/>
    </row>
    <row r="52" spans="2:39" s="41" customFormat="1" ht="24" customHeight="1">
      <c r="B52" s="53">
        <v>244</v>
      </c>
      <c r="C52" s="54" t="s">
        <v>5</v>
      </c>
      <c r="D52" s="49">
        <f t="shared" si="5"/>
        <v>245</v>
      </c>
      <c r="E52" s="198">
        <f t="shared" si="10"/>
        <v>2474378848449</v>
      </c>
      <c r="F52" s="43">
        <v>201598843408</v>
      </c>
      <c r="G52" s="43">
        <v>571115568</v>
      </c>
      <c r="H52" s="145">
        <f t="shared" si="0"/>
        <v>2.8329307765132573E-3</v>
      </c>
      <c r="I52" s="43">
        <v>6120258214</v>
      </c>
      <c r="J52" s="145">
        <f t="shared" si="0"/>
        <v>3.0358597849758948E-2</v>
      </c>
      <c r="K52" s="43">
        <v>22164317197</v>
      </c>
      <c r="L52" s="145">
        <f t="shared" ref="L52" si="179">K52/$F52</f>
        <v>0.10994268033643123</v>
      </c>
      <c r="M52" s="43">
        <v>64359295696</v>
      </c>
      <c r="N52" s="145">
        <f t="shared" ref="N52" si="180">M52/$F52</f>
        <v>0.31924436969982162</v>
      </c>
      <c r="O52" s="43">
        <v>137783047111</v>
      </c>
      <c r="P52" s="145">
        <f t="shared" ref="P52" si="181">O52/$F52</f>
        <v>0.68345157532551792</v>
      </c>
      <c r="Q52" s="43">
        <v>201598843408</v>
      </c>
      <c r="R52" s="147">
        <f t="shared" ref="R52" si="182">Q52/$F52</f>
        <v>1</v>
      </c>
      <c r="AD52" s="359"/>
      <c r="AM52"/>
    </row>
    <row r="53" spans="2:39" s="41" customFormat="1" ht="24" customHeight="1">
      <c r="B53" s="53">
        <v>245</v>
      </c>
      <c r="C53" s="54" t="s">
        <v>5</v>
      </c>
      <c r="D53" s="49">
        <f t="shared" si="5"/>
        <v>246</v>
      </c>
      <c r="E53" s="198">
        <f t="shared" si="10"/>
        <v>2675977691857</v>
      </c>
      <c r="F53" s="43">
        <v>262078496430</v>
      </c>
      <c r="G53" s="43">
        <v>571115568</v>
      </c>
      <c r="H53" s="145">
        <f t="shared" si="0"/>
        <v>2.1791775203981391E-3</v>
      </c>
      <c r="I53" s="43">
        <v>6120258214</v>
      </c>
      <c r="J53" s="145">
        <f t="shared" si="0"/>
        <v>2.3352767576773296E-2</v>
      </c>
      <c r="K53" s="43">
        <v>22164317197</v>
      </c>
      <c r="L53" s="145">
        <f t="shared" ref="L53" si="183">K53/$F53</f>
        <v>8.4571292566614636E-2</v>
      </c>
      <c r="M53" s="43">
        <v>64359295696</v>
      </c>
      <c r="N53" s="145">
        <f t="shared" ref="N53" si="184">M53/$F53</f>
        <v>0.24557259207716067</v>
      </c>
      <c r="O53" s="43">
        <v>137783047111</v>
      </c>
      <c r="P53" s="145">
        <f t="shared" ref="P53" si="185">O53/$F53</f>
        <v>0.5257319810204315</v>
      </c>
      <c r="Q53" s="43">
        <v>262078496430</v>
      </c>
      <c r="R53" s="147">
        <f t="shared" ref="R53" si="186">Q53/$F53</f>
        <v>1</v>
      </c>
      <c r="AD53" s="359"/>
      <c r="AM53"/>
    </row>
    <row r="54" spans="2:39" s="41" customFormat="1" ht="24" customHeight="1">
      <c r="B54" s="53">
        <v>246</v>
      </c>
      <c r="C54" s="54" t="s">
        <v>5</v>
      </c>
      <c r="D54" s="49">
        <f t="shared" si="5"/>
        <v>247</v>
      </c>
      <c r="E54" s="198">
        <f t="shared" si="10"/>
        <v>2938056188287</v>
      </c>
      <c r="F54" s="43">
        <v>269940851322</v>
      </c>
      <c r="G54" s="43">
        <v>571115568</v>
      </c>
      <c r="H54" s="145">
        <f t="shared" si="0"/>
        <v>2.1157063304906845E-3</v>
      </c>
      <c r="I54" s="43">
        <v>6120258214</v>
      </c>
      <c r="J54" s="145">
        <f t="shared" si="0"/>
        <v>2.2672589880438014E-2</v>
      </c>
      <c r="K54" s="43">
        <v>22164317197</v>
      </c>
      <c r="L54" s="145">
        <f t="shared" ref="L54" si="187">K54/$F54</f>
        <v>8.2108051035821944E-2</v>
      </c>
      <c r="M54" s="43">
        <v>64359295696</v>
      </c>
      <c r="N54" s="145">
        <f t="shared" ref="N54" si="188">M54/$F54</f>
        <v>0.23841999230871788</v>
      </c>
      <c r="O54" s="43">
        <v>137783047111</v>
      </c>
      <c r="P54" s="145">
        <f t="shared" ref="P54" si="189">O54/$F54</f>
        <v>0.51041939905066447</v>
      </c>
      <c r="Q54" s="43">
        <v>269940851322</v>
      </c>
      <c r="R54" s="147">
        <f t="shared" ref="R54" si="190">Q54/$F54</f>
        <v>1</v>
      </c>
      <c r="AD54" s="359"/>
      <c r="AM54"/>
    </row>
    <row r="55" spans="2:39" s="41" customFormat="1" ht="24" customHeight="1">
      <c r="B55" s="53">
        <v>247</v>
      </c>
      <c r="C55" s="54" t="s">
        <v>5</v>
      </c>
      <c r="D55" s="49">
        <f t="shared" si="5"/>
        <v>248</v>
      </c>
      <c r="E55" s="198">
        <f t="shared" si="10"/>
        <v>3207997039609</v>
      </c>
      <c r="F55" s="43">
        <v>278039076861</v>
      </c>
      <c r="G55" s="43">
        <v>571115568</v>
      </c>
      <c r="H55" s="145">
        <f t="shared" si="0"/>
        <v>2.0540838160152488E-3</v>
      </c>
      <c r="I55" s="43">
        <v>6120258214</v>
      </c>
      <c r="J55" s="145">
        <f t="shared" si="0"/>
        <v>2.201222318494353E-2</v>
      </c>
      <c r="K55" s="43">
        <v>22164317197</v>
      </c>
      <c r="L55" s="145">
        <f t="shared" ref="L55" si="191">K55/$F55</f>
        <v>7.9716554403899853E-2</v>
      </c>
      <c r="M55" s="43">
        <v>64359295696</v>
      </c>
      <c r="N55" s="145">
        <f t="shared" ref="N55" si="192">M55/$F55</f>
        <v>0.2314757206886251</v>
      </c>
      <c r="O55" s="43">
        <v>137783047111</v>
      </c>
      <c r="P55" s="145">
        <f t="shared" ref="P55" si="193">O55/$F55</f>
        <v>0.49555281461347189</v>
      </c>
      <c r="Q55" s="43">
        <v>278039076861</v>
      </c>
      <c r="R55" s="147">
        <f t="shared" ref="R55" si="194">Q55/$F55</f>
        <v>1</v>
      </c>
      <c r="AD55" s="359"/>
      <c r="AM55"/>
    </row>
    <row r="56" spans="2:39" s="41" customFormat="1" ht="24" customHeight="1">
      <c r="B56" s="53">
        <v>248</v>
      </c>
      <c r="C56" s="54" t="s">
        <v>5</v>
      </c>
      <c r="D56" s="49">
        <f t="shared" si="5"/>
        <v>249</v>
      </c>
      <c r="E56" s="198">
        <f t="shared" si="10"/>
        <v>3486036116470</v>
      </c>
      <c r="F56" s="43">
        <v>286380249166</v>
      </c>
      <c r="G56" s="43">
        <v>571115568</v>
      </c>
      <c r="H56" s="145">
        <f t="shared" si="0"/>
        <v>1.9942561320594196E-3</v>
      </c>
      <c r="I56" s="43">
        <v>6120258214</v>
      </c>
      <c r="J56" s="145">
        <f t="shared" si="0"/>
        <v>2.1371090470880899E-2</v>
      </c>
      <c r="K56" s="43">
        <v>22164317197</v>
      </c>
      <c r="L56" s="145">
        <f t="shared" ref="L56" si="195">K56/$F56</f>
        <v>7.7394713013719321E-2</v>
      </c>
      <c r="M56" s="43">
        <v>64359295696</v>
      </c>
      <c r="N56" s="145">
        <f t="shared" ref="N56" si="196">M56/$F56</f>
        <v>0.22473370940708345</v>
      </c>
      <c r="O56" s="43">
        <v>137783047111</v>
      </c>
      <c r="P56" s="145">
        <f t="shared" ref="P56" si="197">O56/$F56</f>
        <v>0.48111923749020208</v>
      </c>
      <c r="Q56" s="43">
        <v>286380249166</v>
      </c>
      <c r="R56" s="147">
        <f t="shared" ref="R56" si="198">Q56/$F56</f>
        <v>1</v>
      </c>
      <c r="AD56" s="359"/>
      <c r="AM56"/>
    </row>
    <row r="57" spans="2:39" s="41" customFormat="1" ht="24" customHeight="1" thickBot="1">
      <c r="B57" s="55">
        <v>249</v>
      </c>
      <c r="C57" s="56" t="s">
        <v>5</v>
      </c>
      <c r="D57" s="50">
        <f t="shared" si="5"/>
        <v>250</v>
      </c>
      <c r="E57" s="199">
        <f t="shared" si="10"/>
        <v>3772416365636</v>
      </c>
      <c r="F57" s="45">
        <v>294971656640</v>
      </c>
      <c r="G57" s="45">
        <v>571115568</v>
      </c>
      <c r="H57" s="146">
        <f t="shared" si="0"/>
        <v>1.9361710020058692E-3</v>
      </c>
      <c r="I57" s="45">
        <v>6120258214</v>
      </c>
      <c r="J57" s="146">
        <f t="shared" si="0"/>
        <v>2.0748631525196019E-2</v>
      </c>
      <c r="K57" s="45">
        <v>22164317197</v>
      </c>
      <c r="L57" s="146">
        <f t="shared" ref="L57" si="199">K57/$F57</f>
        <v>7.5140498071821799E-2</v>
      </c>
      <c r="M57" s="45">
        <v>64359295696</v>
      </c>
      <c r="N57" s="146">
        <f t="shared" ref="N57" si="200">M57/$F57</f>
        <v>0.21818806738624283</v>
      </c>
      <c r="O57" s="45">
        <v>137783047111</v>
      </c>
      <c r="P57" s="146">
        <f t="shared" ref="P57" si="201">O57/$F57</f>
        <v>0.46710605581728204</v>
      </c>
      <c r="Q57" s="45">
        <v>294971656640</v>
      </c>
      <c r="R57" s="148">
        <f t="shared" ref="R57" si="202">Q57/$F57</f>
        <v>1</v>
      </c>
      <c r="AD57" s="359"/>
      <c r="AM57"/>
    </row>
    <row r="58" spans="2:39" s="41" customFormat="1" ht="24" customHeight="1">
      <c r="B58" s="59">
        <v>250</v>
      </c>
      <c r="C58" s="60" t="s">
        <v>5</v>
      </c>
      <c r="D58" s="52">
        <f t="shared" si="5"/>
        <v>251</v>
      </c>
      <c r="E58" s="197">
        <f t="shared" si="10"/>
        <v>4067388022276</v>
      </c>
      <c r="F58" s="44">
        <v>442457484960</v>
      </c>
      <c r="G58" s="44">
        <v>571115568</v>
      </c>
      <c r="H58" s="149">
        <f t="shared" si="0"/>
        <v>1.2907806680039129E-3</v>
      </c>
      <c r="I58" s="44">
        <v>6120258214</v>
      </c>
      <c r="J58" s="149">
        <f t="shared" si="0"/>
        <v>1.3832421016797347E-2</v>
      </c>
      <c r="K58" s="44">
        <v>22164317197</v>
      </c>
      <c r="L58" s="149">
        <f t="shared" ref="L58" si="203">K58/$F58</f>
        <v>5.0093665381214528E-2</v>
      </c>
      <c r="M58" s="44">
        <v>64359295696</v>
      </c>
      <c r="N58" s="149">
        <f t="shared" ref="N58" si="204">M58/$F58</f>
        <v>0.14545871159082854</v>
      </c>
      <c r="O58" s="44">
        <v>137783047111</v>
      </c>
      <c r="P58" s="149">
        <f t="shared" ref="P58" si="205">O58/$F58</f>
        <v>0.31140403721152138</v>
      </c>
      <c r="Q58" s="44">
        <v>294971656640</v>
      </c>
      <c r="R58" s="150">
        <f t="shared" ref="R58" si="206">Q58/$F58</f>
        <v>0.66666666666666663</v>
      </c>
      <c r="AD58" s="359"/>
      <c r="AM58"/>
    </row>
    <row r="59" spans="2:39" s="41" customFormat="1" ht="24" customHeight="1">
      <c r="B59" s="53">
        <v>251</v>
      </c>
      <c r="C59" s="54" t="s">
        <v>5</v>
      </c>
      <c r="D59" s="49">
        <f t="shared" si="5"/>
        <v>252</v>
      </c>
      <c r="E59" s="198">
        <f t="shared" si="10"/>
        <v>4509845507236</v>
      </c>
      <c r="F59" s="43">
        <v>455731209508</v>
      </c>
      <c r="G59" s="43">
        <v>571115568</v>
      </c>
      <c r="H59" s="145">
        <f t="shared" si="0"/>
        <v>1.2531851145691055E-3</v>
      </c>
      <c r="I59" s="43">
        <v>6120258214</v>
      </c>
      <c r="J59" s="145">
        <f t="shared" si="0"/>
        <v>1.3429534967787989E-2</v>
      </c>
      <c r="K59" s="43">
        <v>22164317197</v>
      </c>
      <c r="L59" s="145">
        <f t="shared" ref="L59" si="207">K59/$F59</f>
        <v>4.8634626583788802E-2</v>
      </c>
      <c r="M59" s="43">
        <v>64359295696</v>
      </c>
      <c r="N59" s="145">
        <f t="shared" ref="N59" si="208">M59/$F59</f>
        <v>0.14122205008843097</v>
      </c>
      <c r="O59" s="43">
        <v>137783047111</v>
      </c>
      <c r="P59" s="145">
        <f t="shared" ref="P59" si="209">O59/$F59</f>
        <v>0.30233401671074567</v>
      </c>
      <c r="Q59" s="43">
        <v>294971656640</v>
      </c>
      <c r="R59" s="147">
        <f t="shared" ref="R59" si="210">Q59/$F59</f>
        <v>0.6472491909396475</v>
      </c>
      <c r="AD59" s="359"/>
      <c r="AM59"/>
    </row>
    <row r="60" spans="2:39" s="41" customFormat="1" ht="24" customHeight="1">
      <c r="B60" s="53">
        <v>252</v>
      </c>
      <c r="C60" s="54" t="s">
        <v>5</v>
      </c>
      <c r="D60" s="49">
        <f t="shared" si="5"/>
        <v>253</v>
      </c>
      <c r="E60" s="198">
        <f t="shared" si="10"/>
        <v>4965576716744</v>
      </c>
      <c r="F60" s="43">
        <v>469403145793</v>
      </c>
      <c r="G60" s="43">
        <v>571115568</v>
      </c>
      <c r="H60" s="145">
        <f t="shared" si="0"/>
        <v>1.2166845772521807E-3</v>
      </c>
      <c r="I60" s="43">
        <v>6120258214</v>
      </c>
      <c r="J60" s="145">
        <f t="shared" si="0"/>
        <v>1.30383834638785E-2</v>
      </c>
      <c r="K60" s="43">
        <v>22164317197</v>
      </c>
      <c r="L60" s="145">
        <f t="shared" ref="L60" si="211">K60/$F60</f>
        <v>4.7218084061955018E-2</v>
      </c>
      <c r="M60" s="43">
        <v>64359295696</v>
      </c>
      <c r="N60" s="145">
        <f t="shared" ref="N60" si="212">M60/$F60</f>
        <v>0.1371087864936924</v>
      </c>
      <c r="O60" s="43">
        <v>137783047111</v>
      </c>
      <c r="P60" s="145">
        <f t="shared" ref="P60" si="213">O60/$F60</f>
        <v>0.29352817156398081</v>
      </c>
      <c r="Q60" s="43">
        <v>294971656640</v>
      </c>
      <c r="R60" s="147">
        <f t="shared" ref="R60" si="214">Q60/$F60</f>
        <v>0.62839727275726065</v>
      </c>
      <c r="AD60" s="359"/>
      <c r="AM60"/>
    </row>
    <row r="61" spans="2:39" s="41" customFormat="1" ht="24" customHeight="1">
      <c r="B61" s="53">
        <v>253</v>
      </c>
      <c r="C61" s="54" t="s">
        <v>5</v>
      </c>
      <c r="D61" s="49">
        <f t="shared" si="5"/>
        <v>254</v>
      </c>
      <c r="E61" s="198">
        <f t="shared" si="10"/>
        <v>5434979862537</v>
      </c>
      <c r="F61" s="43">
        <v>483485240166</v>
      </c>
      <c r="G61" s="43">
        <v>571115568</v>
      </c>
      <c r="H61" s="145">
        <f t="shared" si="0"/>
        <v>1.1812471623826881E-3</v>
      </c>
      <c r="I61" s="43">
        <v>6120258214</v>
      </c>
      <c r="J61" s="145">
        <f t="shared" si="0"/>
        <v>1.2658624722232821E-2</v>
      </c>
      <c r="K61" s="43">
        <v>22164317197</v>
      </c>
      <c r="L61" s="145">
        <f t="shared" ref="L61" si="215">K61/$F61</f>
        <v>4.5842800060225404E-2</v>
      </c>
      <c r="M61" s="43">
        <v>64359295696</v>
      </c>
      <c r="N61" s="145">
        <f t="shared" ref="N61" si="216">M61/$F61</f>
        <v>0.13311532669312273</v>
      </c>
      <c r="O61" s="43">
        <v>137783047111</v>
      </c>
      <c r="P61" s="145">
        <f t="shared" ref="P61" si="217">O61/$F61</f>
        <v>0.28497880734413633</v>
      </c>
      <c r="Q61" s="43">
        <v>294971656640</v>
      </c>
      <c r="R61" s="147">
        <f t="shared" ref="R61" si="218">Q61/$F61</f>
        <v>0.61009443957115284</v>
      </c>
      <c r="AD61" s="359"/>
      <c r="AM61"/>
    </row>
    <row r="62" spans="2:39" s="41" customFormat="1" ht="24" customHeight="1">
      <c r="B62" s="53">
        <v>254</v>
      </c>
      <c r="C62" s="54" t="s">
        <v>5</v>
      </c>
      <c r="D62" s="49">
        <f t="shared" si="5"/>
        <v>255</v>
      </c>
      <c r="E62" s="198">
        <f t="shared" si="10"/>
        <v>5918465102703</v>
      </c>
      <c r="F62" s="43">
        <v>497989797370</v>
      </c>
      <c r="G62" s="43">
        <v>571115568</v>
      </c>
      <c r="H62" s="145">
        <f t="shared" si="0"/>
        <v>1.1468419052281678E-3</v>
      </c>
      <c r="I62" s="43">
        <v>6120258214</v>
      </c>
      <c r="J62" s="145">
        <f t="shared" si="0"/>
        <v>1.2289926914813331E-2</v>
      </c>
      <c r="K62" s="43">
        <v>22164317197</v>
      </c>
      <c r="L62" s="145">
        <f t="shared" ref="L62" si="219">K62/$F62</f>
        <v>4.4507572874092835E-2</v>
      </c>
      <c r="M62" s="43">
        <v>64359295696</v>
      </c>
      <c r="N62" s="145">
        <f t="shared" ref="N62" si="220">M62/$F62</f>
        <v>0.12923818125571329</v>
      </c>
      <c r="O62" s="43">
        <v>137783047111</v>
      </c>
      <c r="P62" s="145">
        <f t="shared" ref="P62" si="221">O62/$F62</f>
        <v>0.27667845373271566</v>
      </c>
      <c r="Q62" s="43">
        <v>294971656640</v>
      </c>
      <c r="R62" s="147">
        <f t="shared" ref="R62" si="222">Q62/$F62</f>
        <v>0.59232469861393533</v>
      </c>
      <c r="AD62" s="359"/>
      <c r="AM62"/>
    </row>
    <row r="63" spans="2:39" s="41" customFormat="1" ht="24" customHeight="1">
      <c r="B63" s="53">
        <v>255</v>
      </c>
      <c r="C63" s="54" t="s">
        <v>5</v>
      </c>
      <c r="D63" s="49">
        <f t="shared" si="5"/>
        <v>256</v>
      </c>
      <c r="E63" s="198">
        <f t="shared" si="10"/>
        <v>6416454900073</v>
      </c>
      <c r="F63" s="43">
        <v>512929491291</v>
      </c>
      <c r="G63" s="43">
        <v>571115568</v>
      </c>
      <c r="H63" s="145">
        <f t="shared" si="0"/>
        <v>1.1134387429401857E-3</v>
      </c>
      <c r="I63" s="43">
        <v>6120258214</v>
      </c>
      <c r="J63" s="145">
        <f t="shared" si="0"/>
        <v>1.1931967878461871E-2</v>
      </c>
      <c r="K63" s="43">
        <v>22164317197</v>
      </c>
      <c r="L63" s="145">
        <f t="shared" ref="L63" si="223">K63/$F63</f>
        <v>4.3211235800098557E-2</v>
      </c>
      <c r="M63" s="43">
        <v>64359295696</v>
      </c>
      <c r="N63" s="145">
        <f t="shared" ref="N63" si="224">M63/$F63</f>
        <v>0.12547396238421213</v>
      </c>
      <c r="O63" s="43">
        <v>137783047111</v>
      </c>
      <c r="P63" s="145">
        <f t="shared" ref="P63" si="225">O63/$F63</f>
        <v>0.26861985799298022</v>
      </c>
      <c r="Q63" s="43">
        <v>294971656640</v>
      </c>
      <c r="R63" s="147">
        <f t="shared" ref="R63" si="226">Q63/$F63</f>
        <v>0.57507252292626299</v>
      </c>
      <c r="AD63" s="359"/>
      <c r="AM63"/>
    </row>
    <row r="64" spans="2:39" s="41" customFormat="1" ht="24" customHeight="1">
      <c r="B64" s="53">
        <v>256</v>
      </c>
      <c r="C64" s="54" t="s">
        <v>5</v>
      </c>
      <c r="D64" s="49">
        <f t="shared" si="5"/>
        <v>257</v>
      </c>
      <c r="E64" s="198">
        <f t="shared" si="10"/>
        <v>6929384391364</v>
      </c>
      <c r="F64" s="43">
        <v>528317376029</v>
      </c>
      <c r="G64" s="43">
        <v>571115568</v>
      </c>
      <c r="H64" s="145">
        <f t="shared" si="0"/>
        <v>1.0810084882929361E-3</v>
      </c>
      <c r="I64" s="43">
        <v>6120258214</v>
      </c>
      <c r="J64" s="145">
        <f t="shared" si="0"/>
        <v>1.1584434833474135E-2</v>
      </c>
      <c r="K64" s="43">
        <v>22164317197</v>
      </c>
      <c r="L64" s="145">
        <f t="shared" ref="L64" si="227">K64/$F64</f>
        <v>4.1952656116658507E-2</v>
      </c>
      <c r="M64" s="43">
        <v>64359295696</v>
      </c>
      <c r="N64" s="145">
        <f t="shared" ref="N64" si="228">M64/$F64</f>
        <v>0.12181938095571408</v>
      </c>
      <c r="O64" s="43">
        <v>137783047111</v>
      </c>
      <c r="P64" s="145">
        <f t="shared" ref="P64" si="229">O64/$F64</f>
        <v>0.26079597863432175</v>
      </c>
      <c r="Q64" s="43">
        <v>294971656640</v>
      </c>
      <c r="R64" s="147">
        <f t="shared" ref="R64" si="230">Q64/$F64</f>
        <v>0.55832283779325975</v>
      </c>
      <c r="AD64" s="359"/>
      <c r="AM64"/>
    </row>
    <row r="65" spans="2:39" s="41" customFormat="1" ht="24" customHeight="1">
      <c r="B65" s="53">
        <v>257</v>
      </c>
      <c r="C65" s="54" t="s">
        <v>5</v>
      </c>
      <c r="D65" s="49">
        <f t="shared" si="5"/>
        <v>258</v>
      </c>
      <c r="E65" s="198">
        <f t="shared" si="10"/>
        <v>7457701767393</v>
      </c>
      <c r="F65" s="43">
        <v>544166897309</v>
      </c>
      <c r="G65" s="43">
        <v>571115568</v>
      </c>
      <c r="H65" s="145">
        <f t="shared" si="0"/>
        <v>1.0495228041695771E-3</v>
      </c>
      <c r="I65" s="43">
        <v>6120258214</v>
      </c>
      <c r="J65" s="145">
        <f t="shared" si="0"/>
        <v>1.1247024110187043E-2</v>
      </c>
      <c r="K65" s="43">
        <v>22164317197</v>
      </c>
      <c r="L65" s="145">
        <f t="shared" ref="L65" si="231">K65/$F65</f>
        <v>4.073073409390833E-2</v>
      </c>
      <c r="M65" s="43">
        <v>64359295696</v>
      </c>
      <c r="N65" s="145">
        <f t="shared" ref="N65" si="232">M65/$F65</f>
        <v>0.11827124364651344</v>
      </c>
      <c r="O65" s="43">
        <v>137783047111</v>
      </c>
      <c r="P65" s="145">
        <f t="shared" ref="P65" si="233">O65/$F65</f>
        <v>0.25319997925702786</v>
      </c>
      <c r="Q65" s="43">
        <v>294971656640</v>
      </c>
      <c r="R65" s="147">
        <f t="shared" ref="R65" si="234">Q65/$F65</f>
        <v>0.54206100756713826</v>
      </c>
      <c r="AD65" s="359"/>
      <c r="AM65"/>
    </row>
    <row r="66" spans="2:39" s="41" customFormat="1" ht="24" customHeight="1">
      <c r="B66" s="53">
        <v>258</v>
      </c>
      <c r="C66" s="54" t="s">
        <v>5</v>
      </c>
      <c r="D66" s="49">
        <f t="shared" si="5"/>
        <v>259</v>
      </c>
      <c r="E66" s="198">
        <f t="shared" si="10"/>
        <v>8001868664702</v>
      </c>
      <c r="F66" s="43">
        <v>560491904228</v>
      </c>
      <c r="G66" s="43">
        <v>571115568</v>
      </c>
      <c r="H66" s="145">
        <f t="shared" si="0"/>
        <v>1.0189541788059055E-3</v>
      </c>
      <c r="I66" s="43">
        <v>6120258214</v>
      </c>
      <c r="J66" s="145">
        <f t="shared" si="0"/>
        <v>1.0919440883682002E-2</v>
      </c>
      <c r="K66" s="43">
        <v>22164317197</v>
      </c>
      <c r="L66" s="145">
        <f t="shared" ref="L66" si="235">K66/$F66</f>
        <v>3.9544402032939761E-2</v>
      </c>
      <c r="M66" s="43">
        <v>64359295696</v>
      </c>
      <c r="N66" s="145">
        <f t="shared" ref="N66" si="236">M66/$F66</f>
        <v>0.11482645014230138</v>
      </c>
      <c r="O66" s="43">
        <v>137783047111</v>
      </c>
      <c r="P66" s="145">
        <f t="shared" ref="P66" si="237">O66/$F66</f>
        <v>0.24582522257975711</v>
      </c>
      <c r="Q66" s="43">
        <v>294971656640</v>
      </c>
      <c r="R66" s="147">
        <f t="shared" ref="R66" si="238">Q66/$F66</f>
        <v>0.52627282288097033</v>
      </c>
      <c r="AD66" s="359"/>
      <c r="AM66"/>
    </row>
    <row r="67" spans="2:39" s="41" customFormat="1" ht="24" customHeight="1" thickBot="1">
      <c r="B67" s="55">
        <v>259</v>
      </c>
      <c r="C67" s="56" t="s">
        <v>5</v>
      </c>
      <c r="D67" s="50">
        <f t="shared" si="5"/>
        <v>260</v>
      </c>
      <c r="E67" s="199">
        <f t="shared" si="10"/>
        <v>8562360568930</v>
      </c>
      <c r="F67" s="45">
        <v>577306661354</v>
      </c>
      <c r="G67" s="45">
        <v>571115568</v>
      </c>
      <c r="H67" s="146">
        <f t="shared" si="0"/>
        <v>9.8927590175474571E-4</v>
      </c>
      <c r="I67" s="45">
        <v>6120258214</v>
      </c>
      <c r="J67" s="146">
        <f t="shared" si="0"/>
        <v>1.0601398916211544E-2</v>
      </c>
      <c r="K67" s="45">
        <v>22164317197</v>
      </c>
      <c r="L67" s="146">
        <f t="shared" ref="L67" si="239">K67/$F67</f>
        <v>3.8392623333007088E-2</v>
      </c>
      <c r="M67" s="45">
        <v>64359295696</v>
      </c>
      <c r="N67" s="146">
        <f t="shared" ref="N67" si="240">M67/$F67</f>
        <v>0.11148199042958103</v>
      </c>
      <c r="O67" s="45">
        <v>137783047111</v>
      </c>
      <c r="P67" s="146">
        <f t="shared" ref="P67" si="241">O67/$F67</f>
        <v>0.23866526464088814</v>
      </c>
      <c r="Q67" s="45">
        <v>294971656640</v>
      </c>
      <c r="R67" s="148">
        <f t="shared" ref="R67" si="242">Q67/$F67</f>
        <v>0.51094448823469518</v>
      </c>
      <c r="AD67" s="359"/>
      <c r="AM67"/>
    </row>
    <row r="68" spans="2:39" s="41" customFormat="1" ht="24" customHeight="1">
      <c r="B68" s="59">
        <v>260</v>
      </c>
      <c r="C68" s="60" t="s">
        <v>5</v>
      </c>
      <c r="D68" s="52">
        <f t="shared" si="5"/>
        <v>261</v>
      </c>
      <c r="E68" s="197">
        <f t="shared" si="10"/>
        <v>9139667230284</v>
      </c>
      <c r="F68" s="44">
        <v>1731919984062</v>
      </c>
      <c r="G68" s="153">
        <v>571115568</v>
      </c>
      <c r="H68" s="157">
        <f t="shared" si="0"/>
        <v>3.2975863391824861E-4</v>
      </c>
      <c r="I68" s="44">
        <v>6120258214</v>
      </c>
      <c r="J68" s="149">
        <f t="shared" si="0"/>
        <v>3.533799638737181E-3</v>
      </c>
      <c r="K68" s="44">
        <v>22164317197</v>
      </c>
      <c r="L68" s="149">
        <f t="shared" ref="L68" si="243">K68/$F68</f>
        <v>1.2797541111002361E-2</v>
      </c>
      <c r="M68" s="44">
        <v>64359295696</v>
      </c>
      <c r="N68" s="149">
        <f t="shared" ref="N68" si="244">M68/$F68</f>
        <v>3.7160663476527009E-2</v>
      </c>
      <c r="O68" s="44">
        <v>137783047111</v>
      </c>
      <c r="P68" s="149">
        <f t="shared" ref="P68" si="245">O68/$F68</f>
        <v>7.9555088213629374E-2</v>
      </c>
      <c r="Q68" s="44">
        <v>294971656640</v>
      </c>
      <c r="R68" s="150">
        <f t="shared" ref="R68" si="246">Q68/$F68</f>
        <v>0.17031482941156506</v>
      </c>
      <c r="AD68" s="359"/>
      <c r="AM68"/>
    </row>
    <row r="69" spans="2:39" s="41" customFormat="1" ht="24" customHeight="1">
      <c r="B69" s="53">
        <v>261</v>
      </c>
      <c r="C69" s="54" t="s">
        <v>5</v>
      </c>
      <c r="D69" s="49">
        <f t="shared" si="5"/>
        <v>262</v>
      </c>
      <c r="E69" s="198">
        <f t="shared" si="10"/>
        <v>10871587214346</v>
      </c>
      <c r="F69" s="43">
        <v>1749239183902</v>
      </c>
      <c r="G69" s="133">
        <v>571115568</v>
      </c>
      <c r="H69" s="158">
        <f t="shared" si="0"/>
        <v>3.2649369694887672E-4</v>
      </c>
      <c r="I69" s="43">
        <v>6120258214</v>
      </c>
      <c r="J69" s="145">
        <f t="shared" si="0"/>
        <v>3.4988115235033996E-3</v>
      </c>
      <c r="K69" s="43">
        <v>22164317197</v>
      </c>
      <c r="L69" s="145">
        <f t="shared" ref="L69" si="247">K69/$F69</f>
        <v>1.2670832783175146E-2</v>
      </c>
      <c r="M69" s="43">
        <v>64359295696</v>
      </c>
      <c r="N69" s="145">
        <f t="shared" ref="N69" si="248">M69/$F69</f>
        <v>3.6792736115386318E-2</v>
      </c>
      <c r="O69" s="43">
        <v>137783047111</v>
      </c>
      <c r="P69" s="145">
        <f t="shared" ref="P69" si="249">O69/$F69</f>
        <v>7.8767414072928296E-2</v>
      </c>
      <c r="Q69" s="43">
        <v>294971656640</v>
      </c>
      <c r="R69" s="147">
        <f t="shared" ref="R69" si="250">Q69/$F69</f>
        <v>0.16862854397190635</v>
      </c>
      <c r="AD69" s="359"/>
      <c r="AM69"/>
    </row>
    <row r="70" spans="2:39" s="41" customFormat="1" ht="24" customHeight="1">
      <c r="B70" s="53">
        <v>262</v>
      </c>
      <c r="C70" s="54" t="s">
        <v>5</v>
      </c>
      <c r="D70" s="49">
        <f t="shared" si="5"/>
        <v>263</v>
      </c>
      <c r="E70" s="198">
        <f t="shared" si="10"/>
        <v>12620826398248</v>
      </c>
      <c r="F70" s="43">
        <v>1766731575741</v>
      </c>
      <c r="G70" s="133">
        <v>571115568</v>
      </c>
      <c r="H70" s="158">
        <f t="shared" si="0"/>
        <v>3.2326108608800042E-4</v>
      </c>
      <c r="I70" s="43">
        <v>6120258214</v>
      </c>
      <c r="J70" s="145">
        <f t="shared" si="0"/>
        <v>3.4641698252509301E-3</v>
      </c>
      <c r="K70" s="43">
        <v>22164317197</v>
      </c>
      <c r="L70" s="145">
        <f t="shared" ref="L70" si="251">K70/$F70</f>
        <v>1.2545378993242861E-2</v>
      </c>
      <c r="M70" s="43">
        <v>64359295696</v>
      </c>
      <c r="N70" s="145">
        <f t="shared" ref="N70" si="252">M70/$F70</f>
        <v>3.6428451599392807E-2</v>
      </c>
      <c r="O70" s="43">
        <v>137783047111</v>
      </c>
      <c r="P70" s="145">
        <f t="shared" ref="P70" si="253">O70/$F70</f>
        <v>7.7987538686068503E-2</v>
      </c>
      <c r="Q70" s="43">
        <v>294971656640</v>
      </c>
      <c r="R70" s="147">
        <f t="shared" ref="R70" si="254">Q70/$F70</f>
        <v>0.16695895442763195</v>
      </c>
      <c r="AD70" s="359"/>
      <c r="AM70"/>
    </row>
    <row r="71" spans="2:39" s="41" customFormat="1" ht="24" customHeight="1">
      <c r="B71" s="53">
        <v>263</v>
      </c>
      <c r="C71" s="54" t="s">
        <v>5</v>
      </c>
      <c r="D71" s="49">
        <f t="shared" si="5"/>
        <v>264</v>
      </c>
      <c r="E71" s="198">
        <f t="shared" si="10"/>
        <v>14387557973989</v>
      </c>
      <c r="F71" s="43">
        <v>1784398891498</v>
      </c>
      <c r="G71" s="133">
        <v>571115568</v>
      </c>
      <c r="H71" s="158">
        <f t="shared" si="0"/>
        <v>3.2006048127532146E-4</v>
      </c>
      <c r="I71" s="43">
        <v>6120258214</v>
      </c>
      <c r="J71" s="145">
        <f t="shared" si="0"/>
        <v>3.4298711141106195E-3</v>
      </c>
      <c r="K71" s="43">
        <v>22164317197</v>
      </c>
      <c r="L71" s="145">
        <f t="shared" ref="L71" si="255">K71/$F71</f>
        <v>1.2421167320045291E-2</v>
      </c>
      <c r="M71" s="43">
        <v>64359295696</v>
      </c>
      <c r="N71" s="145">
        <f t="shared" ref="N71" si="256">M71/$F71</f>
        <v>3.606777386079324E-2</v>
      </c>
      <c r="O71" s="43">
        <v>137783047111</v>
      </c>
      <c r="P71" s="145">
        <f t="shared" ref="P71" si="257">O71/$F71</f>
        <v>7.721538483770933E-2</v>
      </c>
      <c r="Q71" s="43">
        <v>294971656640</v>
      </c>
      <c r="R71" s="147">
        <f t="shared" ref="R71" si="258">Q71/$F71</f>
        <v>0.16530589547294089</v>
      </c>
      <c r="AD71" s="359"/>
      <c r="AM71"/>
    </row>
    <row r="72" spans="2:39" s="41" customFormat="1" ht="24" customHeight="1">
      <c r="B72" s="53">
        <v>264</v>
      </c>
      <c r="C72" s="54" t="s">
        <v>5</v>
      </c>
      <c r="D72" s="49">
        <f t="shared" si="5"/>
        <v>265</v>
      </c>
      <c r="E72" s="198">
        <f t="shared" si="10"/>
        <v>16171956865487</v>
      </c>
      <c r="F72" s="43">
        <v>1802242880412</v>
      </c>
      <c r="G72" s="133">
        <v>571115568</v>
      </c>
      <c r="H72" s="158">
        <f t="shared" ref="H72:J107" si="259">G72/$F72</f>
        <v>3.1689156561930245E-4</v>
      </c>
      <c r="I72" s="43">
        <v>6120258214</v>
      </c>
      <c r="J72" s="145">
        <f t="shared" si="259"/>
        <v>3.3959119941707771E-3</v>
      </c>
      <c r="K72" s="43">
        <v>22164317197</v>
      </c>
      <c r="L72" s="145">
        <f t="shared" ref="L72" si="260">K72/$F72</f>
        <v>1.2298185465398064E-2</v>
      </c>
      <c r="M72" s="43">
        <v>64359295696</v>
      </c>
      <c r="N72" s="145">
        <f t="shared" ref="N72" si="261">M72/$F72</f>
        <v>3.5710667188923621E-2</v>
      </c>
      <c r="O72" s="43">
        <v>137783047111</v>
      </c>
      <c r="P72" s="145">
        <f t="shared" ref="P72" si="262">O72/$F72</f>
        <v>7.6450876076981505E-2</v>
      </c>
      <c r="Q72" s="43">
        <v>294971656640</v>
      </c>
      <c r="R72" s="147">
        <f t="shared" ref="R72" si="263">Q72/$F72</f>
        <v>0.16366920343864436</v>
      </c>
      <c r="AD72" s="359"/>
      <c r="AM72"/>
    </row>
    <row r="73" spans="2:39" s="41" customFormat="1" ht="24" customHeight="1">
      <c r="B73" s="53">
        <v>265</v>
      </c>
      <c r="C73" s="54" t="s">
        <v>5</v>
      </c>
      <c r="D73" s="49">
        <f t="shared" ref="D73:D107" si="264">B73+1</f>
        <v>266</v>
      </c>
      <c r="E73" s="198">
        <f t="shared" si="10"/>
        <v>17974199745899</v>
      </c>
      <c r="F73" s="43">
        <v>2342915744535</v>
      </c>
      <c r="G73" s="133">
        <v>571115568</v>
      </c>
      <c r="H73" s="158">
        <f t="shared" si="259"/>
        <v>2.4376274278414126E-4</v>
      </c>
      <c r="I73" s="43">
        <v>6120258214</v>
      </c>
      <c r="J73" s="145">
        <f t="shared" si="259"/>
        <v>2.612239995516651E-3</v>
      </c>
      <c r="K73" s="43">
        <v>22164317197</v>
      </c>
      <c r="L73" s="145">
        <f t="shared" ref="L73" si="265">K73/$F73</f>
        <v>9.4601426656932414E-3</v>
      </c>
      <c r="M73" s="43">
        <v>64359295696</v>
      </c>
      <c r="N73" s="145">
        <f t="shared" ref="N73" si="266">M73/$F73</f>
        <v>2.7469743991486741E-2</v>
      </c>
      <c r="O73" s="43">
        <v>137783047111</v>
      </c>
      <c r="P73" s="145">
        <f t="shared" ref="P73" si="267">O73/$F73</f>
        <v>5.8808366213077751E-2</v>
      </c>
      <c r="Q73" s="43">
        <v>294971656640</v>
      </c>
      <c r="R73" s="147">
        <f t="shared" ref="R73" si="268">Q73/$F73</f>
        <v>0.12589938726052788</v>
      </c>
      <c r="AD73" s="359"/>
      <c r="AM73"/>
    </row>
    <row r="74" spans="2:39" s="41" customFormat="1" ht="24" customHeight="1">
      <c r="B74" s="53">
        <v>266</v>
      </c>
      <c r="C74" s="54" t="s">
        <v>5</v>
      </c>
      <c r="D74" s="49">
        <f t="shared" si="264"/>
        <v>267</v>
      </c>
      <c r="E74" s="198">
        <f t="shared" ref="E74:E107" si="269">F73+E73</f>
        <v>20317115490434</v>
      </c>
      <c r="F74" s="43">
        <v>2366344901980</v>
      </c>
      <c r="G74" s="133">
        <v>571115568</v>
      </c>
      <c r="H74" s="158">
        <f t="shared" si="259"/>
        <v>2.4134925028136366E-4</v>
      </c>
      <c r="I74" s="43">
        <v>6120258214</v>
      </c>
      <c r="J74" s="145">
        <f t="shared" si="259"/>
        <v>2.5863762331851856E-3</v>
      </c>
      <c r="K74" s="43">
        <v>22164317197</v>
      </c>
      <c r="L74" s="145">
        <f t="shared" ref="L74" si="270">K74/$F74</f>
        <v>9.366477886826376E-3</v>
      </c>
      <c r="M74" s="43">
        <v>64359295696</v>
      </c>
      <c r="N74" s="145">
        <f t="shared" ref="N74" si="271">M74/$F74</f>
        <v>2.7197766328208715E-2</v>
      </c>
      <c r="O74" s="43">
        <v>137783047111</v>
      </c>
      <c r="P74" s="145">
        <f t="shared" ref="P74" si="272">O74/$F74</f>
        <v>5.8226105161471732E-2</v>
      </c>
      <c r="Q74" s="43">
        <v>294971656640</v>
      </c>
      <c r="R74" s="147">
        <f t="shared" ref="R74" si="273">Q74/$F74</f>
        <v>0.12465285867380843</v>
      </c>
      <c r="AD74" s="359"/>
      <c r="AM74"/>
    </row>
    <row r="75" spans="2:39" s="41" customFormat="1" ht="24" customHeight="1">
      <c r="B75" s="53">
        <v>267</v>
      </c>
      <c r="C75" s="54" t="s">
        <v>5</v>
      </c>
      <c r="D75" s="49">
        <f t="shared" si="264"/>
        <v>268</v>
      </c>
      <c r="E75" s="198">
        <f t="shared" si="269"/>
        <v>22683460392414</v>
      </c>
      <c r="F75" s="43">
        <v>2390008350999</v>
      </c>
      <c r="G75" s="133">
        <v>571115568</v>
      </c>
      <c r="H75" s="158">
        <f t="shared" si="259"/>
        <v>2.3895965374400442E-4</v>
      </c>
      <c r="I75" s="43">
        <v>6120258214</v>
      </c>
      <c r="J75" s="145">
        <f t="shared" si="259"/>
        <v>2.5607685477089617E-3</v>
      </c>
      <c r="K75" s="43">
        <v>22164317197</v>
      </c>
      <c r="L75" s="145">
        <f t="shared" ref="L75" si="274">K75/$F75</f>
        <v>9.2737404820094176E-3</v>
      </c>
      <c r="M75" s="43">
        <v>64359295696</v>
      </c>
      <c r="N75" s="145">
        <f t="shared" ref="N75" si="275">M75/$F75</f>
        <v>2.6928481513086952E-2</v>
      </c>
      <c r="O75" s="43">
        <v>137783047111</v>
      </c>
      <c r="P75" s="145">
        <f t="shared" ref="P75" si="276">O75/$F75</f>
        <v>5.7649609070783391E-2</v>
      </c>
      <c r="Q75" s="43">
        <v>294971656640</v>
      </c>
      <c r="R75" s="147">
        <f t="shared" ref="R75" si="277">Q75/$F75</f>
        <v>0.12341867195430709</v>
      </c>
      <c r="AD75" s="359"/>
      <c r="AM75"/>
    </row>
    <row r="76" spans="2:39" s="41" customFormat="1" ht="24" customHeight="1">
      <c r="B76" s="53">
        <v>268</v>
      </c>
      <c r="C76" s="54" t="s">
        <v>5</v>
      </c>
      <c r="D76" s="49">
        <f t="shared" si="264"/>
        <v>269</v>
      </c>
      <c r="E76" s="198">
        <f t="shared" si="269"/>
        <v>25073468743413</v>
      </c>
      <c r="F76" s="43">
        <v>2413908434508</v>
      </c>
      <c r="G76" s="133">
        <v>571115568</v>
      </c>
      <c r="H76" s="158">
        <f t="shared" si="259"/>
        <v>2.3659371657831923E-4</v>
      </c>
      <c r="I76" s="43">
        <v>6120258214</v>
      </c>
      <c r="J76" s="145">
        <f t="shared" si="259"/>
        <v>2.5354144036732794E-3</v>
      </c>
      <c r="K76" s="43">
        <v>22164317197</v>
      </c>
      <c r="L76" s="145">
        <f t="shared" ref="L76" si="278">K76/$F76</f>
        <v>9.1819212693200203E-3</v>
      </c>
      <c r="M76" s="43">
        <v>64359295696</v>
      </c>
      <c r="N76" s="145">
        <f t="shared" ref="N76" si="279">M76/$F76</f>
        <v>2.6661862884255441E-2</v>
      </c>
      <c r="O76" s="43">
        <v>137783047111</v>
      </c>
      <c r="P76" s="145">
        <f t="shared" ref="P76" si="280">O76/$F76</f>
        <v>5.707882086218518E-2</v>
      </c>
      <c r="Q76" s="43">
        <v>294971656640</v>
      </c>
      <c r="R76" s="147">
        <f t="shared" ref="R76" si="281">Q76/$F76</f>
        <v>0.12219670490530465</v>
      </c>
      <c r="AD76" s="359"/>
      <c r="AM76"/>
    </row>
    <row r="77" spans="2:39" s="41" customFormat="1" ht="24" customHeight="1" thickBot="1">
      <c r="B77" s="55">
        <v>269</v>
      </c>
      <c r="C77" s="56" t="s">
        <v>5</v>
      </c>
      <c r="D77" s="50">
        <f t="shared" si="264"/>
        <v>270</v>
      </c>
      <c r="E77" s="199">
        <f t="shared" si="269"/>
        <v>27487377177921</v>
      </c>
      <c r="F77" s="45">
        <v>2438047518853</v>
      </c>
      <c r="G77" s="141">
        <v>571115568</v>
      </c>
      <c r="H77" s="159">
        <f t="shared" si="259"/>
        <v>2.34251204532997E-4</v>
      </c>
      <c r="I77" s="45">
        <v>6120258214</v>
      </c>
      <c r="J77" s="146">
        <f t="shared" si="259"/>
        <v>2.5103112907657052E-3</v>
      </c>
      <c r="K77" s="45">
        <v>22164317197</v>
      </c>
      <c r="L77" s="146">
        <f t="shared" ref="L77" si="282">K77/$F77</f>
        <v>9.0910111577428929E-3</v>
      </c>
      <c r="M77" s="45">
        <v>64359295696</v>
      </c>
      <c r="N77" s="146">
        <f t="shared" ref="N77" si="283">M77/$F77</f>
        <v>2.6397884043818133E-2</v>
      </c>
      <c r="O77" s="45">
        <v>137783047111</v>
      </c>
      <c r="P77" s="146">
        <f t="shared" ref="P77" si="284">O77/$F77</f>
        <v>5.6513684021967381E-2</v>
      </c>
      <c r="Q77" s="45">
        <v>294971656640</v>
      </c>
      <c r="R77" s="148">
        <f t="shared" ref="R77" si="285">Q77/$F77</f>
        <v>0.12098683653990956</v>
      </c>
      <c r="AD77" s="359"/>
      <c r="AM77"/>
    </row>
    <row r="78" spans="2:39" s="41" customFormat="1" ht="24" customHeight="1">
      <c r="B78" s="59">
        <v>270</v>
      </c>
      <c r="C78" s="60" t="s">
        <v>5</v>
      </c>
      <c r="D78" s="52">
        <f t="shared" si="264"/>
        <v>271</v>
      </c>
      <c r="E78" s="197">
        <f t="shared" si="269"/>
        <v>29925424696774</v>
      </c>
      <c r="F78" s="44">
        <v>5412465491853</v>
      </c>
      <c r="G78" s="153">
        <v>571115568</v>
      </c>
      <c r="H78" s="157">
        <f t="shared" si="259"/>
        <v>1.0551856060046197E-4</v>
      </c>
      <c r="I78" s="44">
        <v>6120258214</v>
      </c>
      <c r="J78" s="149">
        <f t="shared" si="259"/>
        <v>1.1307708516964017E-3</v>
      </c>
      <c r="K78" s="44">
        <v>22164317197</v>
      </c>
      <c r="L78" s="149">
        <f t="shared" ref="L78" si="286">K78/$F78</f>
        <v>4.0950500710558568E-3</v>
      </c>
      <c r="M78" s="44">
        <v>64359295696</v>
      </c>
      <c r="N78" s="149">
        <f t="shared" ref="N78" si="287">M78/$F78</f>
        <v>1.1890938758478086E-2</v>
      </c>
      <c r="O78" s="44">
        <v>137783047111</v>
      </c>
      <c r="P78" s="149">
        <f t="shared" ref="P78" si="288">O78/$F78</f>
        <v>2.5456614424312733E-2</v>
      </c>
      <c r="Q78" s="44">
        <v>294971656640</v>
      </c>
      <c r="R78" s="150">
        <f t="shared" ref="R78" si="289">Q78/$F78</f>
        <v>5.4498575017983927E-2</v>
      </c>
      <c r="AD78" s="359"/>
      <c r="AM78"/>
    </row>
    <row r="79" spans="2:39" s="41" customFormat="1" ht="24" customHeight="1">
      <c r="B79" s="53">
        <v>271</v>
      </c>
      <c r="C79" s="54" t="s">
        <v>5</v>
      </c>
      <c r="D79" s="49">
        <f t="shared" si="264"/>
        <v>272</v>
      </c>
      <c r="E79" s="198">
        <f t="shared" si="269"/>
        <v>35337890188627</v>
      </c>
      <c r="F79" s="43">
        <v>5466590146771</v>
      </c>
      <c r="G79" s="133">
        <v>571115568</v>
      </c>
      <c r="H79" s="158">
        <f t="shared" si="259"/>
        <v>1.0447382237670515E-4</v>
      </c>
      <c r="I79" s="43">
        <v>6120258214</v>
      </c>
      <c r="J79" s="145">
        <f t="shared" si="259"/>
        <v>1.1195751006896151E-3</v>
      </c>
      <c r="K79" s="43">
        <v>22164317197</v>
      </c>
      <c r="L79" s="145">
        <f t="shared" ref="L79" si="290">K79/$F79</f>
        <v>4.0545050208477757E-3</v>
      </c>
      <c r="M79" s="43">
        <v>64359295696</v>
      </c>
      <c r="N79" s="145">
        <f t="shared" ref="N79" si="291">M79/$F79</f>
        <v>1.1773206691563605E-2</v>
      </c>
      <c r="O79" s="43">
        <v>137783047111</v>
      </c>
      <c r="P79" s="145">
        <f t="shared" ref="P79" si="292">O79/$F79</f>
        <v>2.5204568736945744E-2</v>
      </c>
      <c r="Q79" s="43">
        <v>294971656640</v>
      </c>
      <c r="R79" s="147">
        <f t="shared" ref="R79" si="293">Q79/$F79</f>
        <v>5.3958985166325954E-2</v>
      </c>
      <c r="AD79" s="359"/>
      <c r="AM79"/>
    </row>
    <row r="80" spans="2:39" s="41" customFormat="1" ht="24" customHeight="1">
      <c r="B80" s="53">
        <v>272</v>
      </c>
      <c r="C80" s="54" t="s">
        <v>5</v>
      </c>
      <c r="D80" s="49">
        <f t="shared" si="264"/>
        <v>273</v>
      </c>
      <c r="E80" s="198">
        <f t="shared" si="269"/>
        <v>40804480335398</v>
      </c>
      <c r="F80" s="43">
        <v>5521256048238</v>
      </c>
      <c r="G80" s="133">
        <v>571115568</v>
      </c>
      <c r="H80" s="158">
        <f t="shared" si="259"/>
        <v>1.0343942809576097E-4</v>
      </c>
      <c r="I80" s="43">
        <v>6120258214</v>
      </c>
      <c r="J80" s="145">
        <f t="shared" si="259"/>
        <v>1.1084901987027317E-3</v>
      </c>
      <c r="K80" s="43">
        <v>22164317197</v>
      </c>
      <c r="L80" s="145">
        <f t="shared" ref="L80" si="294">K80/$F80</f>
        <v>4.0143614067804922E-3</v>
      </c>
      <c r="M80" s="43">
        <v>64359295696</v>
      </c>
      <c r="N80" s="145">
        <f t="shared" ref="N80" si="295">M80/$F80</f>
        <v>1.1656640288678334E-2</v>
      </c>
      <c r="O80" s="43">
        <v>137783047111</v>
      </c>
      <c r="P80" s="145">
        <f t="shared" ref="P80" si="296">O80/$F80</f>
        <v>2.495501855143464E-2</v>
      </c>
      <c r="Q80" s="43">
        <v>294971656640</v>
      </c>
      <c r="R80" s="147">
        <f t="shared" ref="R80" si="297">Q80/$F80</f>
        <v>5.3424737788448404E-2</v>
      </c>
      <c r="AD80" s="359"/>
      <c r="AM80"/>
    </row>
    <row r="81" spans="2:39" s="41" customFormat="1" ht="24" customHeight="1">
      <c r="B81" s="53">
        <v>273</v>
      </c>
      <c r="C81" s="54" t="s">
        <v>5</v>
      </c>
      <c r="D81" s="49">
        <f t="shared" si="264"/>
        <v>274</v>
      </c>
      <c r="E81" s="198">
        <f t="shared" si="269"/>
        <v>46325736383636</v>
      </c>
      <c r="F81" s="43">
        <v>5576468608720</v>
      </c>
      <c r="G81" s="133">
        <v>571115568</v>
      </c>
      <c r="H81" s="158">
        <f t="shared" si="259"/>
        <v>1.0241527534234457E-4</v>
      </c>
      <c r="I81" s="43">
        <v>6120258214</v>
      </c>
      <c r="J81" s="145">
        <f t="shared" si="259"/>
        <v>1.0975150482206012E-3</v>
      </c>
      <c r="K81" s="43">
        <v>22164317197</v>
      </c>
      <c r="L81" s="145">
        <f t="shared" ref="L81" si="298">K81/$F81</f>
        <v>3.974615254238382E-3</v>
      </c>
      <c r="M81" s="43">
        <v>64359295696</v>
      </c>
      <c r="N81" s="145">
        <f t="shared" ref="N81" si="299">M81/$F81</f>
        <v>1.1541228008593196E-2</v>
      </c>
      <c r="O81" s="43">
        <v>137783047111</v>
      </c>
      <c r="P81" s="145">
        <f t="shared" ref="P81" si="300">O81/$F81</f>
        <v>2.4707939159837961E-2</v>
      </c>
      <c r="Q81" s="43">
        <v>294971656640</v>
      </c>
      <c r="R81" s="147">
        <f t="shared" ref="R81" si="301">Q81/$F81</f>
        <v>5.2895779988566385E-2</v>
      </c>
      <c r="AD81" s="359"/>
      <c r="AM81"/>
    </row>
    <row r="82" spans="2:39" s="41" customFormat="1" ht="24" customHeight="1">
      <c r="B82" s="53">
        <v>274</v>
      </c>
      <c r="C82" s="54" t="s">
        <v>5</v>
      </c>
      <c r="D82" s="49">
        <f t="shared" si="264"/>
        <v>275</v>
      </c>
      <c r="E82" s="198">
        <f t="shared" si="269"/>
        <v>51902204992356</v>
      </c>
      <c r="F82" s="43">
        <v>5632233294807</v>
      </c>
      <c r="G82" s="133">
        <v>571115568</v>
      </c>
      <c r="H82" s="158">
        <f t="shared" si="259"/>
        <v>1.0140126271519625E-4</v>
      </c>
      <c r="I82" s="43">
        <v>6120258214</v>
      </c>
      <c r="J82" s="145">
        <f t="shared" si="259"/>
        <v>1.0866485625946932E-3</v>
      </c>
      <c r="K82" s="43">
        <v>22164317197</v>
      </c>
      <c r="L82" s="145">
        <f t="shared" ref="L82" si="302">K82/$F82</f>
        <v>3.9352626279589341E-3</v>
      </c>
      <c r="M82" s="43">
        <v>64359295696</v>
      </c>
      <c r="N82" s="145">
        <f t="shared" ref="N82" si="303">M82/$F82</f>
        <v>1.1426958424350106E-2</v>
      </c>
      <c r="O82" s="43">
        <v>137783047111</v>
      </c>
      <c r="P82" s="145">
        <f t="shared" ref="P82" si="304">O82/$F82</f>
        <v>2.4463306098850335E-2</v>
      </c>
      <c r="Q82" s="43">
        <v>294971656640</v>
      </c>
      <c r="R82" s="147">
        <f t="shared" ref="R82" si="305">Q82/$F82</f>
        <v>5.2372059394622042E-2</v>
      </c>
      <c r="AD82" s="359"/>
      <c r="AM82"/>
    </row>
    <row r="83" spans="2:39" s="41" customFormat="1" ht="24" customHeight="1">
      <c r="B83" s="53">
        <v>275</v>
      </c>
      <c r="C83" s="54" t="s">
        <v>5</v>
      </c>
      <c r="D83" s="49">
        <f t="shared" si="264"/>
        <v>276</v>
      </c>
      <c r="E83" s="198">
        <f t="shared" si="269"/>
        <v>57534438287163</v>
      </c>
      <c r="F83" s="43">
        <v>11377111255510</v>
      </c>
      <c r="G83" s="133">
        <v>571115568</v>
      </c>
      <c r="H83" s="158">
        <f t="shared" si="259"/>
        <v>5.0198644908513612E-5</v>
      </c>
      <c r="I83" s="43">
        <v>6120258214</v>
      </c>
      <c r="J83" s="145">
        <f t="shared" si="259"/>
        <v>5.3794483296767655E-4</v>
      </c>
      <c r="K83" s="43">
        <v>22164317197</v>
      </c>
      <c r="L83" s="145">
        <f t="shared" ref="L83" si="306">K83/$F83</f>
        <v>1.9481498158212783E-3</v>
      </c>
      <c r="M83" s="43">
        <v>64359295696</v>
      </c>
      <c r="N83" s="145">
        <f t="shared" ref="N83" si="307">M83/$F83</f>
        <v>5.6569101110644782E-3</v>
      </c>
      <c r="O83" s="43">
        <v>137783047111</v>
      </c>
      <c r="P83" s="145">
        <f t="shared" ref="P83" si="308">O83/$F83</f>
        <v>1.2110547573688433E-2</v>
      </c>
      <c r="Q83" s="43">
        <v>294971656640</v>
      </c>
      <c r="R83" s="147">
        <f t="shared" ref="R83" si="309">Q83/$F83</f>
        <v>2.5926762076545883E-2</v>
      </c>
      <c r="AD83" s="359"/>
      <c r="AM83"/>
    </row>
    <row r="84" spans="2:39" s="41" customFormat="1" ht="24" customHeight="1">
      <c r="B84" s="53">
        <v>276</v>
      </c>
      <c r="C84" s="54" t="s">
        <v>5</v>
      </c>
      <c r="D84" s="49">
        <f t="shared" si="264"/>
        <v>277</v>
      </c>
      <c r="E84" s="198">
        <f t="shared" si="269"/>
        <v>68911549542673</v>
      </c>
      <c r="F84" s="43">
        <v>12514822381061</v>
      </c>
      <c r="G84" s="133">
        <v>571115568</v>
      </c>
      <c r="H84" s="160">
        <f t="shared" si="259"/>
        <v>4.5635131735012377E-5</v>
      </c>
      <c r="I84" s="43">
        <v>6120258214</v>
      </c>
      <c r="J84" s="158">
        <f t="shared" si="259"/>
        <v>4.890407572433423E-4</v>
      </c>
      <c r="K84" s="43">
        <v>22164317197</v>
      </c>
      <c r="L84" s="145">
        <f t="shared" ref="L84" si="310">K84/$F84</f>
        <v>1.7710452871102531E-3</v>
      </c>
      <c r="M84" s="43">
        <v>64359295696</v>
      </c>
      <c r="N84" s="145">
        <f t="shared" ref="N84" si="311">M84/$F84</f>
        <v>5.1426455555131619E-3</v>
      </c>
      <c r="O84" s="43">
        <v>137783047111</v>
      </c>
      <c r="P84" s="145">
        <f t="shared" ref="P84" si="312">O84/$F84</f>
        <v>1.1009588703353121E-2</v>
      </c>
      <c r="Q84" s="43">
        <v>294971656640</v>
      </c>
      <c r="R84" s="147">
        <f t="shared" ref="R84" si="313">Q84/$F84</f>
        <v>2.3569783705950805E-2</v>
      </c>
      <c r="AD84" s="359"/>
      <c r="AM84"/>
    </row>
    <row r="85" spans="2:39" s="41" customFormat="1" ht="24" customHeight="1">
      <c r="B85" s="53">
        <v>277</v>
      </c>
      <c r="C85" s="54" t="s">
        <v>5</v>
      </c>
      <c r="D85" s="49">
        <f t="shared" si="264"/>
        <v>278</v>
      </c>
      <c r="E85" s="198">
        <f t="shared" si="269"/>
        <v>81426371923734</v>
      </c>
      <c r="F85" s="43">
        <v>13766304619167</v>
      </c>
      <c r="G85" s="133">
        <v>571115568</v>
      </c>
      <c r="H85" s="160">
        <f t="shared" si="259"/>
        <v>4.14864833954661E-5</v>
      </c>
      <c r="I85" s="43">
        <v>6120258214</v>
      </c>
      <c r="J85" s="158">
        <f t="shared" si="259"/>
        <v>4.445825065848599E-4</v>
      </c>
      <c r="K85" s="43">
        <v>22164317197</v>
      </c>
      <c r="L85" s="145">
        <f t="shared" ref="L85" si="314">K85/$F85</f>
        <v>1.6100411701002418E-3</v>
      </c>
      <c r="M85" s="43">
        <v>64359295696</v>
      </c>
      <c r="N85" s="145">
        <f t="shared" ref="N85" si="315">M85/$F85</f>
        <v>4.6751323231938174E-3</v>
      </c>
      <c r="O85" s="43">
        <v>137783047111</v>
      </c>
      <c r="P85" s="145">
        <f t="shared" ref="P85" si="316">O85/$F85</f>
        <v>1.0008717003048366E-2</v>
      </c>
      <c r="Q85" s="43">
        <v>294971656640</v>
      </c>
      <c r="R85" s="147">
        <f t="shared" ref="R85" si="317">Q85/$F85</f>
        <v>2.1427076096319067E-2</v>
      </c>
      <c r="AD85" s="359"/>
      <c r="AM85"/>
    </row>
    <row r="86" spans="2:39" s="41" customFormat="1" ht="24" customHeight="1">
      <c r="B86" s="53">
        <v>278</v>
      </c>
      <c r="C86" s="54" t="s">
        <v>5</v>
      </c>
      <c r="D86" s="49">
        <f t="shared" si="264"/>
        <v>279</v>
      </c>
      <c r="E86" s="198">
        <f t="shared" si="269"/>
        <v>95192676542901</v>
      </c>
      <c r="F86" s="43">
        <v>15142935081083</v>
      </c>
      <c r="G86" s="133">
        <v>571115568</v>
      </c>
      <c r="H86" s="160">
        <f t="shared" si="259"/>
        <v>3.7714984904970926E-5</v>
      </c>
      <c r="I86" s="43">
        <v>6120258214</v>
      </c>
      <c r="J86" s="158">
        <f t="shared" si="259"/>
        <v>4.0416591507716406E-4</v>
      </c>
      <c r="K86" s="43">
        <v>22164317197</v>
      </c>
      <c r="L86" s="145">
        <f t="shared" ref="L86" si="318">K86/$F86</f>
        <v>1.4636737910002874E-3</v>
      </c>
      <c r="M86" s="43">
        <v>64359295696</v>
      </c>
      <c r="N86" s="145">
        <f t="shared" ref="N86" si="319">M86/$F86</f>
        <v>4.2501202938127576E-3</v>
      </c>
      <c r="O86" s="43">
        <v>137783047111</v>
      </c>
      <c r="P86" s="145">
        <f t="shared" ref="P86" si="320">O86/$F86</f>
        <v>9.0988336391352974E-3</v>
      </c>
      <c r="Q86" s="43">
        <v>294971656640</v>
      </c>
      <c r="R86" s="147">
        <f t="shared" ref="R86" si="321">Q86/$F86</f>
        <v>1.9479160087563691E-2</v>
      </c>
      <c r="AD86" s="359"/>
      <c r="AM86"/>
    </row>
    <row r="87" spans="2:39" s="41" customFormat="1" ht="24" customHeight="1" thickBot="1">
      <c r="B87" s="55">
        <v>279</v>
      </c>
      <c r="C87" s="56" t="s">
        <v>5</v>
      </c>
      <c r="D87" s="50">
        <f t="shared" si="264"/>
        <v>280</v>
      </c>
      <c r="E87" s="199">
        <f t="shared" si="269"/>
        <v>110335611623984</v>
      </c>
      <c r="F87" s="45">
        <v>16657228589191</v>
      </c>
      <c r="G87" s="141">
        <v>571115568</v>
      </c>
      <c r="H87" s="161">
        <f t="shared" si="259"/>
        <v>3.4286349913610548E-5</v>
      </c>
      <c r="I87" s="45">
        <v>6120258214</v>
      </c>
      <c r="J87" s="159">
        <f t="shared" si="259"/>
        <v>3.6742355916106486E-4</v>
      </c>
      <c r="K87" s="45">
        <v>22164317197</v>
      </c>
      <c r="L87" s="146">
        <f t="shared" ref="L87" si="322">K87/$F87</f>
        <v>1.3306125372730127E-3</v>
      </c>
      <c r="M87" s="45">
        <v>64359295696</v>
      </c>
      <c r="N87" s="146">
        <f t="shared" ref="N87" si="323">M87/$F87</f>
        <v>3.8637457216480313E-3</v>
      </c>
      <c r="O87" s="45">
        <v>137783047111</v>
      </c>
      <c r="P87" s="146">
        <f t="shared" ref="P87" si="324">O87/$F87</f>
        <v>8.2716669446686025E-3</v>
      </c>
      <c r="Q87" s="45">
        <v>294971656640</v>
      </c>
      <c r="R87" s="148">
        <f t="shared" ref="R87" si="325">Q87/$F87</f>
        <v>1.7708327352330945E-2</v>
      </c>
      <c r="AD87" s="359"/>
      <c r="AM87"/>
    </row>
    <row r="88" spans="2:39" s="41" customFormat="1" ht="24" customHeight="1">
      <c r="B88" s="59">
        <v>280</v>
      </c>
      <c r="C88" s="60" t="s">
        <v>5</v>
      </c>
      <c r="D88" s="52">
        <f t="shared" si="264"/>
        <v>281</v>
      </c>
      <c r="E88" s="197">
        <f t="shared" si="269"/>
        <v>126992840213175</v>
      </c>
      <c r="F88" s="44">
        <v>33647601750165</v>
      </c>
      <c r="G88" s="153">
        <v>571115568</v>
      </c>
      <c r="H88" s="162">
        <f t="shared" si="259"/>
        <v>1.6973440551292764E-5</v>
      </c>
      <c r="I88" s="44">
        <v>6120258214</v>
      </c>
      <c r="J88" s="157">
        <f t="shared" si="259"/>
        <v>1.818928510698385E-4</v>
      </c>
      <c r="K88" s="44">
        <v>22164317197</v>
      </c>
      <c r="L88" s="149">
        <f t="shared" ref="L88" si="326">K88/$F88</f>
        <v>6.5871907785794307E-4</v>
      </c>
      <c r="M88" s="44">
        <v>64359295696</v>
      </c>
      <c r="N88" s="149">
        <f t="shared" ref="N88" si="327">M88/$F88</f>
        <v>1.9127454067564978E-3</v>
      </c>
      <c r="O88" s="44">
        <v>137783047111</v>
      </c>
      <c r="P88" s="149">
        <f t="shared" ref="P88" si="328">O88/$F88</f>
        <v>4.0948846260736652E-3</v>
      </c>
      <c r="Q88" s="44">
        <v>294971656640</v>
      </c>
      <c r="R88" s="150">
        <f t="shared" ref="R88" si="329">Q88/$F88</f>
        <v>8.7664986892729592E-3</v>
      </c>
      <c r="AD88" s="359"/>
      <c r="AM88"/>
    </row>
    <row r="89" spans="2:39" s="41" customFormat="1" ht="24" customHeight="1">
      <c r="B89" s="53">
        <v>281</v>
      </c>
      <c r="C89" s="54" t="s">
        <v>5</v>
      </c>
      <c r="D89" s="49">
        <f t="shared" si="264"/>
        <v>282</v>
      </c>
      <c r="E89" s="198">
        <f t="shared" si="269"/>
        <v>160640441963340</v>
      </c>
      <c r="F89" s="43">
        <v>37012361925181</v>
      </c>
      <c r="G89" s="133">
        <v>571115568</v>
      </c>
      <c r="H89" s="160">
        <f t="shared" si="259"/>
        <v>1.543040050117545E-5</v>
      </c>
      <c r="I89" s="43">
        <v>6120258214</v>
      </c>
      <c r="J89" s="158">
        <f t="shared" si="259"/>
        <v>1.6535713733621907E-4</v>
      </c>
      <c r="K89" s="43">
        <v>22164317197</v>
      </c>
      <c r="L89" s="145">
        <f t="shared" ref="L89" si="330">K89/$F89</f>
        <v>5.9883552532541092E-4</v>
      </c>
      <c r="M89" s="43">
        <v>64359295696</v>
      </c>
      <c r="N89" s="145">
        <f t="shared" ref="N89" si="331">M89/$F89</f>
        <v>1.7388594606877487E-3</v>
      </c>
      <c r="O89" s="43">
        <v>137783047111</v>
      </c>
      <c r="P89" s="145">
        <f t="shared" ref="P89" si="332">O89/$F89</f>
        <v>3.7226223873397459E-3</v>
      </c>
      <c r="Q89" s="43">
        <v>294971656640</v>
      </c>
      <c r="R89" s="147">
        <f t="shared" ref="R89" si="333">Q89/$F89</f>
        <v>7.9695442629755253E-3</v>
      </c>
      <c r="AD89" s="359"/>
      <c r="AM89"/>
    </row>
    <row r="90" spans="2:39" s="41" customFormat="1" ht="24" customHeight="1">
      <c r="B90" s="53">
        <v>282</v>
      </c>
      <c r="C90" s="54" t="s">
        <v>5</v>
      </c>
      <c r="D90" s="49">
        <f t="shared" si="264"/>
        <v>283</v>
      </c>
      <c r="E90" s="198">
        <f t="shared" si="269"/>
        <v>197652803888521</v>
      </c>
      <c r="F90" s="43">
        <v>40713598117699</v>
      </c>
      <c r="G90" s="133">
        <v>571115568</v>
      </c>
      <c r="H90" s="160">
        <f t="shared" si="259"/>
        <v>1.4027636819250442E-5</v>
      </c>
      <c r="I90" s="43">
        <v>6120258214</v>
      </c>
      <c r="J90" s="158">
        <f t="shared" si="259"/>
        <v>1.5032467030565407E-4</v>
      </c>
      <c r="K90" s="43">
        <v>22164317197</v>
      </c>
      <c r="L90" s="145">
        <f t="shared" ref="L90" si="334">K90/$F90</f>
        <v>5.4439593211401123E-4</v>
      </c>
      <c r="M90" s="43">
        <v>64359295696</v>
      </c>
      <c r="N90" s="145">
        <f t="shared" ref="N90" si="335">M90/$F90</f>
        <v>1.5807813278979573E-3</v>
      </c>
      <c r="O90" s="43">
        <v>137783047111</v>
      </c>
      <c r="P90" s="145">
        <f t="shared" ref="P90" si="336">O90/$F90</f>
        <v>3.3842021703088679E-3</v>
      </c>
      <c r="Q90" s="43">
        <v>294971656640</v>
      </c>
      <c r="R90" s="147">
        <f t="shared" ref="R90" si="337">Q90/$F90</f>
        <v>7.2450402390686766E-3</v>
      </c>
      <c r="AD90" s="359"/>
      <c r="AM90"/>
    </row>
    <row r="91" spans="2:39" s="41" customFormat="1" ht="24" customHeight="1">
      <c r="B91" s="53">
        <v>283</v>
      </c>
      <c r="C91" s="54" t="s">
        <v>5</v>
      </c>
      <c r="D91" s="49">
        <f t="shared" si="264"/>
        <v>284</v>
      </c>
      <c r="E91" s="198">
        <f t="shared" si="269"/>
        <v>238366402006220</v>
      </c>
      <c r="F91" s="43">
        <v>44784957929468</v>
      </c>
      <c r="G91" s="133">
        <v>571115568</v>
      </c>
      <c r="H91" s="160">
        <f t="shared" si="259"/>
        <v>1.275239710840975E-5</v>
      </c>
      <c r="I91" s="43">
        <v>6120258214</v>
      </c>
      <c r="J91" s="158">
        <f t="shared" si="259"/>
        <v>1.3665879118696098E-4</v>
      </c>
      <c r="K91" s="43">
        <v>22164317197</v>
      </c>
      <c r="L91" s="158">
        <f t="shared" ref="L91" si="338">K91/$F91</f>
        <v>4.9490539283092926E-4</v>
      </c>
      <c r="M91" s="43">
        <v>64359295696</v>
      </c>
      <c r="N91" s="145">
        <f t="shared" ref="N91" si="339">M91/$F91</f>
        <v>1.4370739344527173E-3</v>
      </c>
      <c r="O91" s="43">
        <v>137783047111</v>
      </c>
      <c r="P91" s="145">
        <f t="shared" ref="P91" si="340">O91/$F91</f>
        <v>3.0765474275535783E-3</v>
      </c>
      <c r="Q91" s="43">
        <v>294971656640</v>
      </c>
      <c r="R91" s="147">
        <f t="shared" ref="R91" si="341">Q91/$F91</f>
        <v>6.5864002173352931E-3</v>
      </c>
      <c r="AD91" s="359"/>
      <c r="AM91"/>
    </row>
    <row r="92" spans="2:39" s="41" customFormat="1" ht="24" customHeight="1">
      <c r="B92" s="53">
        <v>284</v>
      </c>
      <c r="C92" s="54" t="s">
        <v>5</v>
      </c>
      <c r="D92" s="49">
        <f t="shared" si="264"/>
        <v>285</v>
      </c>
      <c r="E92" s="198">
        <f t="shared" si="269"/>
        <v>283151359935688</v>
      </c>
      <c r="F92" s="43">
        <v>49263453722414</v>
      </c>
      <c r="G92" s="133">
        <v>571115568</v>
      </c>
      <c r="H92" s="160">
        <f t="shared" si="259"/>
        <v>1.1593088280372688E-5</v>
      </c>
      <c r="I92" s="43">
        <v>6120258214</v>
      </c>
      <c r="J92" s="158">
        <f t="shared" si="259"/>
        <v>1.242352647154211E-4</v>
      </c>
      <c r="K92" s="43">
        <v>22164317197</v>
      </c>
      <c r="L92" s="158">
        <f t="shared" ref="L92" si="342">K92/$F92</f>
        <v>4.4991399348267024E-4</v>
      </c>
      <c r="M92" s="43">
        <v>64359295696</v>
      </c>
      <c r="N92" s="145">
        <f t="shared" ref="N92" si="343">M92/$F92</f>
        <v>1.3064308495024915E-3</v>
      </c>
      <c r="O92" s="43">
        <v>137783047111</v>
      </c>
      <c r="P92" s="145">
        <f t="shared" ref="P92" si="344">O92/$F92</f>
        <v>2.7968612977760255E-3</v>
      </c>
      <c r="Q92" s="43">
        <v>294971656640</v>
      </c>
      <c r="R92" s="147">
        <f t="shared" ref="R92" si="345">Q92/$F92</f>
        <v>5.9876365612139999E-3</v>
      </c>
      <c r="AD92" s="359"/>
      <c r="AM92"/>
    </row>
    <row r="93" spans="2:39" s="41" customFormat="1" ht="24" customHeight="1">
      <c r="B93" s="53">
        <v>285</v>
      </c>
      <c r="C93" s="54" t="s">
        <v>5</v>
      </c>
      <c r="D93" s="49">
        <f t="shared" si="264"/>
        <v>286</v>
      </c>
      <c r="E93" s="198">
        <f t="shared" si="269"/>
        <v>332414813658102</v>
      </c>
      <c r="F93" s="43">
        <v>99512176519276</v>
      </c>
      <c r="G93" s="133">
        <v>571115568</v>
      </c>
      <c r="H93" s="160">
        <f t="shared" si="259"/>
        <v>5.739152614045901E-6</v>
      </c>
      <c r="I93" s="43">
        <v>6120258214</v>
      </c>
      <c r="J93" s="158">
        <f t="shared" si="259"/>
        <v>6.1502606294763088E-5</v>
      </c>
      <c r="K93" s="43">
        <v>22164317197</v>
      </c>
      <c r="L93" s="158">
        <f t="shared" ref="L93" si="346">K93/$F93</f>
        <v>2.2272969974389679E-4</v>
      </c>
      <c r="M93" s="43">
        <v>64359295696</v>
      </c>
      <c r="N93" s="145">
        <f t="shared" ref="N93" si="347">M93/$F93</f>
        <v>6.4674794529826494E-4</v>
      </c>
      <c r="O93" s="43">
        <v>137783047111</v>
      </c>
      <c r="P93" s="145">
        <f t="shared" ref="P93" si="348">O93/$F93</f>
        <v>1.3845848008792246E-3</v>
      </c>
      <c r="Q93" s="43">
        <v>294971656640</v>
      </c>
      <c r="R93" s="147">
        <f t="shared" ref="R93" si="349">Q93/$F93</f>
        <v>2.9641765154524839E-3</v>
      </c>
      <c r="AD93" s="359"/>
      <c r="AM93"/>
    </row>
    <row r="94" spans="2:39" s="41" customFormat="1" ht="24" customHeight="1">
      <c r="B94" s="53">
        <v>286</v>
      </c>
      <c r="C94" s="54" t="s">
        <v>5</v>
      </c>
      <c r="D94" s="49">
        <f t="shared" si="264"/>
        <v>287</v>
      </c>
      <c r="E94" s="198">
        <f t="shared" si="269"/>
        <v>431926990177378</v>
      </c>
      <c r="F94" s="43">
        <v>109463394171203</v>
      </c>
      <c r="G94" s="133">
        <v>571115568</v>
      </c>
      <c r="H94" s="160">
        <f t="shared" si="259"/>
        <v>5.2174114673144843E-6</v>
      </c>
      <c r="I94" s="43">
        <v>6120258214</v>
      </c>
      <c r="J94" s="158">
        <f t="shared" si="259"/>
        <v>5.5911460267966752E-5</v>
      </c>
      <c r="K94" s="43">
        <v>22164317197</v>
      </c>
      <c r="L94" s="158">
        <f t="shared" ref="L94" si="350">K94/$F94</f>
        <v>2.0248154522172548E-4</v>
      </c>
      <c r="M94" s="43">
        <v>64359295696</v>
      </c>
      <c r="N94" s="145">
        <f t="shared" ref="N94" si="351">M94/$F94</f>
        <v>5.8795267754388047E-4</v>
      </c>
      <c r="O94" s="43">
        <v>137783047111</v>
      </c>
      <c r="P94" s="145">
        <f t="shared" ref="P94" si="352">O94/$F94</f>
        <v>1.2587134553447565E-3</v>
      </c>
      <c r="Q94" s="43">
        <v>294971656640</v>
      </c>
      <c r="R94" s="147">
        <f t="shared" ref="R94" si="353">Q94/$F94</f>
        <v>2.6947059231386362E-3</v>
      </c>
      <c r="AD94" s="359"/>
      <c r="AM94"/>
    </row>
    <row r="95" spans="2:39" s="41" customFormat="1" ht="24" customHeight="1">
      <c r="B95" s="53">
        <v>287</v>
      </c>
      <c r="C95" s="54" t="s">
        <v>5</v>
      </c>
      <c r="D95" s="49">
        <f t="shared" si="264"/>
        <v>288</v>
      </c>
      <c r="E95" s="198">
        <f t="shared" si="269"/>
        <v>541390384348581</v>
      </c>
      <c r="F95" s="43">
        <v>120409733588323</v>
      </c>
      <c r="G95" s="133">
        <v>571115568</v>
      </c>
      <c r="H95" s="164">
        <f t="shared" si="259"/>
        <v>4.7431013339222698E-6</v>
      </c>
      <c r="I95" s="43">
        <v>6120258214</v>
      </c>
      <c r="J95" s="158">
        <f t="shared" si="259"/>
        <v>5.0828600243606266E-5</v>
      </c>
      <c r="K95" s="43">
        <v>22164317197</v>
      </c>
      <c r="L95" s="158">
        <f t="shared" ref="L95" si="354">K95/$F95</f>
        <v>1.8407413201975087E-4</v>
      </c>
      <c r="M95" s="43">
        <v>64359295696</v>
      </c>
      <c r="N95" s="145">
        <f t="shared" ref="N95" si="355">M95/$F95</f>
        <v>5.3450243413080169E-4</v>
      </c>
      <c r="O95" s="43">
        <v>137783047111</v>
      </c>
      <c r="P95" s="145">
        <f t="shared" ref="P95" si="356">O95/$F95</f>
        <v>1.1442849594043268E-3</v>
      </c>
      <c r="Q95" s="43">
        <v>294971656640</v>
      </c>
      <c r="R95" s="147">
        <f t="shared" ref="R95" si="357">Q95/$F95</f>
        <v>2.4497326573987665E-3</v>
      </c>
      <c r="AD95" s="359"/>
      <c r="AM95"/>
    </row>
    <row r="96" spans="2:39" s="41" customFormat="1" ht="24" customHeight="1">
      <c r="B96" s="53">
        <v>288</v>
      </c>
      <c r="C96" s="54" t="s">
        <v>5</v>
      </c>
      <c r="D96" s="49">
        <f t="shared" si="264"/>
        <v>289</v>
      </c>
      <c r="E96" s="198">
        <f t="shared" si="269"/>
        <v>661800117936904</v>
      </c>
      <c r="F96" s="43">
        <v>132450706947155</v>
      </c>
      <c r="G96" s="133">
        <v>571115568</v>
      </c>
      <c r="H96" s="164">
        <f t="shared" si="259"/>
        <v>4.3119103035657095E-6</v>
      </c>
      <c r="I96" s="43">
        <v>6120258214</v>
      </c>
      <c r="J96" s="160">
        <f t="shared" si="259"/>
        <v>4.620781840327853E-5</v>
      </c>
      <c r="K96" s="43">
        <v>22164317197</v>
      </c>
      <c r="L96" s="158">
        <f t="shared" ref="L96" si="358">K96/$F96</f>
        <v>1.6734012001795573E-4</v>
      </c>
      <c r="M96" s="43">
        <v>64359295696</v>
      </c>
      <c r="N96" s="158">
        <f t="shared" ref="N96" si="359">M96/$F96</f>
        <v>4.8591130375527538E-4</v>
      </c>
      <c r="O96" s="43">
        <v>137783047111</v>
      </c>
      <c r="P96" s="145">
        <f t="shared" ref="P96" si="360">O96/$F96</f>
        <v>1.0402590540039358E-3</v>
      </c>
      <c r="Q96" s="43">
        <v>294971656640</v>
      </c>
      <c r="R96" s="147">
        <f t="shared" ref="R96" si="361">Q96/$F96</f>
        <v>2.227029688544338E-3</v>
      </c>
      <c r="AD96" s="359"/>
      <c r="AM96"/>
    </row>
    <row r="97" spans="2:39" s="41" customFormat="1" ht="24" customHeight="1" thickBot="1">
      <c r="B97" s="55">
        <v>289</v>
      </c>
      <c r="C97" s="56" t="s">
        <v>5</v>
      </c>
      <c r="D97" s="50">
        <f t="shared" si="264"/>
        <v>290</v>
      </c>
      <c r="E97" s="199">
        <f t="shared" si="269"/>
        <v>794250824884059</v>
      </c>
      <c r="F97" s="45">
        <v>145695777641870</v>
      </c>
      <c r="G97" s="141">
        <v>571115568</v>
      </c>
      <c r="H97" s="163">
        <f t="shared" si="259"/>
        <v>3.9199184577870222E-6</v>
      </c>
      <c r="I97" s="45">
        <v>6120258214</v>
      </c>
      <c r="J97" s="161">
        <f t="shared" si="259"/>
        <v>4.2007107639344262E-5</v>
      </c>
      <c r="K97" s="45">
        <v>22164317197</v>
      </c>
      <c r="L97" s="159">
        <f t="shared" ref="L97" si="362">K97/$F97</f>
        <v>1.5212738183450572E-4</v>
      </c>
      <c r="M97" s="45">
        <v>64359295696</v>
      </c>
      <c r="N97" s="159">
        <f t="shared" ref="N97" si="363">M97/$F97</f>
        <v>4.4173754886843371E-4</v>
      </c>
      <c r="O97" s="45">
        <v>137783047111</v>
      </c>
      <c r="P97" s="146">
        <f t="shared" ref="P97" si="364">O97/$F97</f>
        <v>9.4569004909449042E-4</v>
      </c>
      <c r="Q97" s="45">
        <v>294971656640</v>
      </c>
      <c r="R97" s="148">
        <f t="shared" ref="R97" si="365">Q97/$F97</f>
        <v>2.0245724441312232E-3</v>
      </c>
      <c r="AD97" s="359"/>
      <c r="AM97"/>
    </row>
    <row r="98" spans="2:39" s="41" customFormat="1" ht="24" customHeight="1">
      <c r="B98" s="59">
        <v>290</v>
      </c>
      <c r="C98" s="60" t="s">
        <v>5</v>
      </c>
      <c r="D98" s="52">
        <f t="shared" si="264"/>
        <v>291</v>
      </c>
      <c r="E98" s="197">
        <f t="shared" si="269"/>
        <v>939946602525929</v>
      </c>
      <c r="F98" s="44">
        <v>294305470836577</v>
      </c>
      <c r="G98" s="153">
        <v>571115568</v>
      </c>
      <c r="H98" s="165">
        <f t="shared" si="259"/>
        <v>1.9405536919737761E-6</v>
      </c>
      <c r="I98" s="44">
        <v>6120258214</v>
      </c>
      <c r="J98" s="162">
        <f t="shared" si="259"/>
        <v>2.0795597841259564E-5</v>
      </c>
      <c r="K98" s="44">
        <v>22164317197</v>
      </c>
      <c r="L98" s="157">
        <f t="shared" ref="L98" si="366">K98/$F98</f>
        <v>7.5310585066587092E-5</v>
      </c>
      <c r="M98" s="44">
        <v>64359295696</v>
      </c>
      <c r="N98" s="157">
        <f t="shared" ref="N98" si="367">M98/$F98</f>
        <v>2.1868195488536352E-4</v>
      </c>
      <c r="O98" s="44">
        <v>137783047111</v>
      </c>
      <c r="P98" s="157">
        <f t="shared" ref="P98" si="368">O98/$F98</f>
        <v>4.681633906408375E-4</v>
      </c>
      <c r="Q98" s="44">
        <v>294971656640</v>
      </c>
      <c r="R98" s="150">
        <f t="shared" ref="R98" si="369">Q98/$F98</f>
        <v>1.0022635862035774E-3</v>
      </c>
      <c r="AD98" s="359"/>
      <c r="AM98"/>
    </row>
    <row r="99" spans="2:39" s="41" customFormat="1" ht="24" customHeight="1">
      <c r="B99" s="53">
        <v>291</v>
      </c>
      <c r="C99" s="54" t="s">
        <v>5</v>
      </c>
      <c r="D99" s="49">
        <f t="shared" si="264"/>
        <v>292</v>
      </c>
      <c r="E99" s="198">
        <f t="shared" si="269"/>
        <v>1234252073362506</v>
      </c>
      <c r="F99" s="43">
        <v>323736017920234</v>
      </c>
      <c r="G99" s="133">
        <v>571115568</v>
      </c>
      <c r="H99" s="164">
        <f t="shared" si="259"/>
        <v>1.7641397199761639E-6</v>
      </c>
      <c r="I99" s="43">
        <v>6120258214</v>
      </c>
      <c r="J99" s="160">
        <f t="shared" si="259"/>
        <v>1.8905088946599644E-5</v>
      </c>
      <c r="K99" s="43">
        <v>22164317197</v>
      </c>
      <c r="L99" s="158">
        <f t="shared" ref="L99" si="370">K99/$F99</f>
        <v>6.8464168242352057E-5</v>
      </c>
      <c r="M99" s="43">
        <v>64359295696</v>
      </c>
      <c r="N99" s="158">
        <f t="shared" ref="N99" si="371">M99/$F99</f>
        <v>1.9880177716851273E-4</v>
      </c>
      <c r="O99" s="43">
        <v>137783047111</v>
      </c>
      <c r="P99" s="158">
        <f t="shared" ref="P99" si="372">O99/$F99</f>
        <v>4.2560308240076225E-4</v>
      </c>
      <c r="Q99" s="43">
        <v>294971656640</v>
      </c>
      <c r="R99" s="147">
        <f t="shared" ref="R99" si="373">Q99/$F99</f>
        <v>9.111487147305268E-4</v>
      </c>
      <c r="AD99" s="359"/>
      <c r="AM99"/>
    </row>
    <row r="100" spans="2:39" s="41" customFormat="1" ht="24" customHeight="1">
      <c r="B100" s="53">
        <v>292</v>
      </c>
      <c r="C100" s="54" t="s">
        <v>5</v>
      </c>
      <c r="D100" s="49">
        <f t="shared" si="264"/>
        <v>293</v>
      </c>
      <c r="E100" s="198">
        <f t="shared" si="269"/>
        <v>1557988091282740</v>
      </c>
      <c r="F100" s="43">
        <v>356109619712257</v>
      </c>
      <c r="G100" s="133">
        <v>571115568</v>
      </c>
      <c r="H100" s="164">
        <f t="shared" si="259"/>
        <v>1.6037633817965145E-6</v>
      </c>
      <c r="I100" s="43">
        <v>6120258214</v>
      </c>
      <c r="J100" s="160">
        <f t="shared" si="259"/>
        <v>1.7186444496908788E-5</v>
      </c>
      <c r="K100" s="43">
        <v>22164317197</v>
      </c>
      <c r="L100" s="158">
        <f t="shared" ref="L100" si="374">K100/$F100</f>
        <v>6.2240152947592851E-5</v>
      </c>
      <c r="M100" s="43">
        <v>64359295696</v>
      </c>
      <c r="N100" s="158">
        <f t="shared" ref="N100" si="375">M100/$F100</f>
        <v>1.8072888833501176E-4</v>
      </c>
      <c r="O100" s="43">
        <v>137783047111</v>
      </c>
      <c r="P100" s="158">
        <f t="shared" ref="P100" si="376">O100/$F100</f>
        <v>3.869118930916025E-4</v>
      </c>
      <c r="Q100" s="43">
        <v>294971656640</v>
      </c>
      <c r="R100" s="147">
        <f t="shared" ref="R100" si="377">Q100/$F100</f>
        <v>8.2831701339138898E-4</v>
      </c>
      <c r="AD100" s="359"/>
      <c r="AM100"/>
    </row>
    <row r="101" spans="2:39" s="41" customFormat="1" ht="24" customHeight="1">
      <c r="B101" s="53">
        <v>293</v>
      </c>
      <c r="C101" s="54" t="s">
        <v>5</v>
      </c>
      <c r="D101" s="49">
        <f t="shared" si="264"/>
        <v>294</v>
      </c>
      <c r="E101" s="198">
        <f t="shared" si="269"/>
        <v>1914097710994997</v>
      </c>
      <c r="F101" s="43">
        <v>391720581683482</v>
      </c>
      <c r="G101" s="133">
        <v>571115568</v>
      </c>
      <c r="H101" s="164">
        <f t="shared" si="259"/>
        <v>1.4579667107241067E-6</v>
      </c>
      <c r="I101" s="43">
        <v>6120258214</v>
      </c>
      <c r="J101" s="160">
        <f t="shared" si="259"/>
        <v>1.5624040451735289E-5</v>
      </c>
      <c r="K101" s="43">
        <v>22164317197</v>
      </c>
      <c r="L101" s="158">
        <f t="shared" ref="L101" si="378">K101/$F101</f>
        <v>5.6581957225084508E-5</v>
      </c>
      <c r="M101" s="43">
        <v>64359295696</v>
      </c>
      <c r="N101" s="158">
        <f t="shared" ref="N101" si="379">M101/$F101</f>
        <v>1.6429898939546554E-4</v>
      </c>
      <c r="O101" s="43">
        <v>137783047111</v>
      </c>
      <c r="P101" s="158">
        <f t="shared" ref="P101" si="380">O101/$F101</f>
        <v>3.5173808462873017E-4</v>
      </c>
      <c r="Q101" s="43">
        <v>294971656640</v>
      </c>
      <c r="R101" s="147">
        <f t="shared" ref="R101" si="381">Q101/$F101</f>
        <v>7.5301546671944586E-4</v>
      </c>
      <c r="AD101" s="359"/>
      <c r="AM101"/>
    </row>
    <row r="102" spans="2:39" s="41" customFormat="1" ht="24" customHeight="1">
      <c r="B102" s="53">
        <v>294</v>
      </c>
      <c r="C102" s="54" t="s">
        <v>5</v>
      </c>
      <c r="D102" s="49">
        <f t="shared" si="264"/>
        <v>295</v>
      </c>
      <c r="E102" s="198">
        <f t="shared" si="269"/>
        <v>2305818292678479</v>
      </c>
      <c r="F102" s="43">
        <v>430892639851830</v>
      </c>
      <c r="G102" s="133">
        <v>571115568</v>
      </c>
      <c r="H102" s="164">
        <f t="shared" si="259"/>
        <v>1.3254242824764612E-6</v>
      </c>
      <c r="I102" s="43">
        <v>6120258214</v>
      </c>
      <c r="J102" s="160">
        <f t="shared" si="259"/>
        <v>1.4203673137941178E-5</v>
      </c>
      <c r="K102" s="43">
        <v>22164317197</v>
      </c>
      <c r="L102" s="158">
        <f t="shared" ref="L102" si="382">K102/$F102</f>
        <v>5.143814293189503E-5</v>
      </c>
      <c r="M102" s="43">
        <v>64359295696</v>
      </c>
      <c r="N102" s="158">
        <f t="shared" ref="N102" si="383">M102/$F102</f>
        <v>1.4936271763224147E-4</v>
      </c>
      <c r="O102" s="43">
        <v>137783047111</v>
      </c>
      <c r="P102" s="158">
        <f t="shared" ref="P102" si="384">O102/$F102</f>
        <v>3.197618951170276E-4</v>
      </c>
      <c r="Q102" s="43">
        <v>294971656640</v>
      </c>
      <c r="R102" s="147">
        <f t="shared" ref="R102" si="385">Q102/$F102</f>
        <v>6.8455951519949651E-4</v>
      </c>
      <c r="AD102" s="359"/>
      <c r="AM102"/>
    </row>
    <row r="103" spans="2:39" s="41" customFormat="1" ht="24" customHeight="1">
      <c r="B103" s="53">
        <v>295</v>
      </c>
      <c r="C103" s="54" t="s">
        <v>5</v>
      </c>
      <c r="D103" s="49">
        <f t="shared" si="264"/>
        <v>296</v>
      </c>
      <c r="E103" s="198">
        <f t="shared" si="269"/>
        <v>2736710932530309</v>
      </c>
      <c r="F103" s="43">
        <v>870403132500696</v>
      </c>
      <c r="G103" s="133">
        <v>571115568</v>
      </c>
      <c r="H103" s="164">
        <f t="shared" si="259"/>
        <v>6.5615063488933772E-7</v>
      </c>
      <c r="I103" s="43">
        <v>6120258214</v>
      </c>
      <c r="J103" s="160">
        <f t="shared" si="259"/>
        <v>7.0315213554164293E-6</v>
      </c>
      <c r="K103" s="43">
        <v>22164317197</v>
      </c>
      <c r="L103" s="160">
        <f t="shared" ref="L103" si="386">K103/$F103</f>
        <v>2.5464427194007459E-5</v>
      </c>
      <c r="M103" s="43">
        <v>64359295696</v>
      </c>
      <c r="N103" s="158">
        <f t="shared" ref="N103" si="387">M103/$F103</f>
        <v>7.3941939421901762E-5</v>
      </c>
      <c r="O103" s="43">
        <v>137783047111</v>
      </c>
      <c r="P103" s="158">
        <f t="shared" ref="P103" si="388">O103/$F103</f>
        <v>1.5829796787971673E-4</v>
      </c>
      <c r="Q103" s="43">
        <v>294971656640</v>
      </c>
      <c r="R103" s="168">
        <f t="shared" ref="R103" si="389">Q103/$F103</f>
        <v>3.3889084910866186E-4</v>
      </c>
      <c r="AD103" s="359"/>
      <c r="AM103"/>
    </row>
    <row r="104" spans="2:39" s="41" customFormat="1" ht="24" customHeight="1">
      <c r="B104" s="53">
        <v>296</v>
      </c>
      <c r="C104" s="54" t="s">
        <v>5</v>
      </c>
      <c r="D104" s="49">
        <f t="shared" si="264"/>
        <v>297</v>
      </c>
      <c r="E104" s="198">
        <f t="shared" si="269"/>
        <v>3607114065031005</v>
      </c>
      <c r="F104" s="43">
        <v>957443445750765</v>
      </c>
      <c r="G104" s="133">
        <v>571115568</v>
      </c>
      <c r="H104" s="164">
        <f t="shared" si="259"/>
        <v>5.9650057717212557E-7</v>
      </c>
      <c r="I104" s="43">
        <v>6120258214</v>
      </c>
      <c r="J104" s="160">
        <f t="shared" si="259"/>
        <v>6.3922921412876676E-6</v>
      </c>
      <c r="K104" s="43">
        <v>22164317197</v>
      </c>
      <c r="L104" s="160">
        <f t="shared" ref="L104" si="390">K104/$F104</f>
        <v>2.314947926727952E-5</v>
      </c>
      <c r="M104" s="43">
        <v>64359295696</v>
      </c>
      <c r="N104" s="158">
        <f t="shared" ref="N104" si="391">M104/$F104</f>
        <v>6.7219944929001644E-5</v>
      </c>
      <c r="O104" s="43">
        <v>137783047111</v>
      </c>
      <c r="P104" s="158">
        <f t="shared" ref="P104" si="392">O104/$F104</f>
        <v>1.4390724352701529E-4</v>
      </c>
      <c r="Q104" s="43">
        <v>294971656640</v>
      </c>
      <c r="R104" s="168">
        <f t="shared" ref="R104" si="393">Q104/$F104</f>
        <v>3.0808259009878374E-4</v>
      </c>
      <c r="AD104" s="359"/>
      <c r="AM104"/>
    </row>
    <row r="105" spans="2:39" s="41" customFormat="1" ht="24" customHeight="1">
      <c r="B105" s="53">
        <v>297</v>
      </c>
      <c r="C105" s="54" t="s">
        <v>5</v>
      </c>
      <c r="D105" s="49">
        <f t="shared" si="264"/>
        <v>298</v>
      </c>
      <c r="E105" s="198">
        <f t="shared" si="269"/>
        <v>4564557510781770</v>
      </c>
      <c r="F105" s="43">
        <v>1053187790325840</v>
      </c>
      <c r="G105" s="133">
        <v>571115568</v>
      </c>
      <c r="H105" s="164">
        <f t="shared" si="259"/>
        <v>5.4227325197466031E-7</v>
      </c>
      <c r="I105" s="43">
        <v>6120258214</v>
      </c>
      <c r="J105" s="160">
        <f t="shared" si="259"/>
        <v>5.8111746738978874E-6</v>
      </c>
      <c r="K105" s="43">
        <v>22164317197</v>
      </c>
      <c r="L105" s="160">
        <f t="shared" ref="L105" si="394">K105/$F105</f>
        <v>2.1044981152072322E-5</v>
      </c>
      <c r="M105" s="43">
        <v>64359295696</v>
      </c>
      <c r="N105" s="158">
        <f t="shared" ref="N105" si="395">M105/$F105</f>
        <v>6.1109040844547038E-5</v>
      </c>
      <c r="O105" s="43">
        <v>137783047111</v>
      </c>
      <c r="P105" s="158">
        <f t="shared" ref="P105" si="396">O105/$F105</f>
        <v>1.3082476684274136E-4</v>
      </c>
      <c r="Q105" s="43">
        <v>294971656640</v>
      </c>
      <c r="R105" s="168">
        <f t="shared" ref="R105" si="397">Q105/$F105</f>
        <v>2.8007508190798562E-4</v>
      </c>
      <c r="AD105" s="359"/>
      <c r="AM105"/>
    </row>
    <row r="106" spans="2:39" s="41" customFormat="1" ht="24" customHeight="1">
      <c r="B106" s="53">
        <v>298</v>
      </c>
      <c r="C106" s="54" t="s">
        <v>5</v>
      </c>
      <c r="D106" s="49">
        <f t="shared" si="264"/>
        <v>299</v>
      </c>
      <c r="E106" s="198">
        <f t="shared" si="269"/>
        <v>5617745301107610</v>
      </c>
      <c r="F106" s="43">
        <v>1158506569358420</v>
      </c>
      <c r="G106" s="133">
        <v>571115568</v>
      </c>
      <c r="H106" s="166">
        <f t="shared" si="259"/>
        <v>4.9297568361332933E-7</v>
      </c>
      <c r="I106" s="43">
        <v>6120258214</v>
      </c>
      <c r="J106" s="160">
        <f t="shared" si="259"/>
        <v>5.282886067179916E-6</v>
      </c>
      <c r="K106" s="43">
        <v>22164317197</v>
      </c>
      <c r="L106" s="160">
        <f t="shared" ref="L106" si="398">K106/$F106</f>
        <v>1.9131801047338542E-5</v>
      </c>
      <c r="M106" s="43">
        <v>64359295696</v>
      </c>
      <c r="N106" s="158">
        <f t="shared" ref="N106" si="399">M106/$F106</f>
        <v>5.5553673495042954E-5</v>
      </c>
      <c r="O106" s="43">
        <v>137783047111</v>
      </c>
      <c r="P106" s="158">
        <f t="shared" ref="P106" si="400">O106/$F106</f>
        <v>1.1893160622067438E-4</v>
      </c>
      <c r="Q106" s="43">
        <v>294971656640</v>
      </c>
      <c r="R106" s="168">
        <f t="shared" ref="R106" si="401">Q106/$F106</f>
        <v>2.5461371082544234E-4</v>
      </c>
      <c r="AD106" s="359"/>
      <c r="AM106"/>
    </row>
    <row r="107" spans="2:39" s="41" customFormat="1" ht="24" customHeight="1" thickBot="1">
      <c r="B107" s="55">
        <v>299</v>
      </c>
      <c r="C107" s="56" t="s">
        <v>5</v>
      </c>
      <c r="D107" s="50">
        <f t="shared" si="264"/>
        <v>300</v>
      </c>
      <c r="E107" s="199">
        <f t="shared" si="269"/>
        <v>6776251870466030</v>
      </c>
      <c r="F107" s="45">
        <v>1737759854037630</v>
      </c>
      <c r="G107" s="141">
        <v>571115568</v>
      </c>
      <c r="H107" s="167">
        <f t="shared" si="259"/>
        <v>3.2865045574221953E-7</v>
      </c>
      <c r="I107" s="45">
        <v>6120258214</v>
      </c>
      <c r="J107" s="163">
        <f t="shared" si="259"/>
        <v>3.5219240447866108E-6</v>
      </c>
      <c r="K107" s="45">
        <v>22164317197</v>
      </c>
      <c r="L107" s="161">
        <f t="shared" ref="L107" si="402">K107/$F107</f>
        <v>1.2754534031559027E-5</v>
      </c>
      <c r="M107" s="45">
        <v>64359295696</v>
      </c>
      <c r="N107" s="161">
        <f t="shared" ref="N107" si="403">M107/$F107</f>
        <v>3.7035782330028634E-5</v>
      </c>
      <c r="O107" s="45">
        <v>137783047111</v>
      </c>
      <c r="P107" s="159">
        <f t="shared" ref="P107" si="404">O107/$F107</f>
        <v>7.9287737480449581E-5</v>
      </c>
      <c r="Q107" s="45">
        <v>294971656640</v>
      </c>
      <c r="R107" s="169">
        <f t="shared" ref="R107" si="405">Q107/$F107</f>
        <v>1.6974247388362821E-4</v>
      </c>
      <c r="AD107" s="359"/>
      <c r="AM107"/>
    </row>
  </sheetData>
  <mergeCells count="18">
    <mergeCell ref="M5:N5"/>
    <mergeCell ref="O5:P5"/>
    <mergeCell ref="E4:E6"/>
    <mergeCell ref="Q5:R5"/>
    <mergeCell ref="T4:U4"/>
    <mergeCell ref="T13:U22"/>
    <mergeCell ref="B2:U2"/>
    <mergeCell ref="B4:D6"/>
    <mergeCell ref="F4:F6"/>
    <mergeCell ref="G4:H4"/>
    <mergeCell ref="Q4:R4"/>
    <mergeCell ref="I4:J4"/>
    <mergeCell ref="K4:L4"/>
    <mergeCell ref="M4:N4"/>
    <mergeCell ref="O4:P4"/>
    <mergeCell ref="G5:H5"/>
    <mergeCell ref="I5:J5"/>
    <mergeCell ref="K5:L5"/>
  </mergeCells>
  <phoneticPr fontId="3" type="noConversion"/>
  <dataValidations count="2">
    <dataValidation type="list" allowBlank="1" showInputMessage="1" showErrorMessage="1" sqref="U5" xr:uid="{D810848F-0BF3-4C78-ABF6-BD8A0D9B0216}">
      <formula1>$AM$4:$AM$9</formula1>
    </dataValidation>
    <dataValidation type="list" allowBlank="1" showInputMessage="1" showErrorMessage="1" sqref="U8" xr:uid="{9AE798F0-C2FF-47BF-A801-857A3DDED377}">
      <formula1>$AL$4:$AL$11</formula1>
    </dataValidation>
  </dataValidations>
  <pageMargins left="0.7" right="0.7" top="0.75" bottom="0.75" header="0.3" footer="0.3"/>
  <pageSetup paperSize="9" scale="4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27BF-DDE0-4A7D-9E51-1568532BE31A}">
  <dimension ref="B2:BN106"/>
  <sheetViews>
    <sheetView showGridLines="0" zoomScaleNormal="100" workbookViewId="0">
      <pane xSplit="5" ySplit="6" topLeftCell="AV7" activePane="bottomRight" state="frozen"/>
      <selection pane="topRight" activeCell="F1" sqref="F1"/>
      <selection pane="bottomLeft" activeCell="A7" sqref="A7"/>
      <selection pane="bottomRight" activeCell="E16" sqref="E16"/>
    </sheetView>
  </sheetViews>
  <sheetFormatPr defaultRowHeight="16.5"/>
  <cols>
    <col min="1" max="1" width="2.625" customWidth="1"/>
    <col min="2" max="2" width="4.5" style="48" bestFit="1" customWidth="1"/>
    <col min="3" max="3" width="3.25" style="48" bestFit="1" customWidth="1"/>
    <col min="4" max="4" width="4.5" style="48" bestFit="1" customWidth="1"/>
    <col min="5" max="5" width="22" style="41" bestFit="1" customWidth="1"/>
    <col min="6" max="6" width="13" style="319" bestFit="1" customWidth="1"/>
    <col min="7" max="7" width="13" style="319" customWidth="1"/>
    <col min="8" max="14" width="14.625" style="319" bestFit="1" customWidth="1"/>
    <col min="15" max="15" width="12.875" style="41" bestFit="1" customWidth="1"/>
    <col min="16" max="16" width="14.625" style="322" customWidth="1"/>
    <col min="17" max="19" width="14.625" style="322" bestFit="1" customWidth="1"/>
    <col min="20" max="24" width="15.625" style="322" bestFit="1" customWidth="1"/>
    <col min="25" max="25" width="12.875" style="41" bestFit="1" customWidth="1"/>
    <col min="26" max="26" width="15.625" style="329" customWidth="1"/>
    <col min="27" max="29" width="14.625" style="329" bestFit="1" customWidth="1"/>
    <col min="30" max="34" width="15.625" style="329" bestFit="1" customWidth="1"/>
    <col min="35" max="35" width="12.875" style="41" bestFit="1" customWidth="1"/>
    <col min="36" max="36" width="15.625" style="336" customWidth="1"/>
    <col min="37" max="37" width="15.625" style="336" bestFit="1" customWidth="1"/>
    <col min="38" max="44" width="16.75" style="336" bestFit="1" customWidth="1"/>
    <col min="45" max="45" width="12.875" style="41" bestFit="1" customWidth="1"/>
    <col min="46" max="46" width="16.75" style="343" customWidth="1"/>
    <col min="47" max="53" width="16.75" style="343" bestFit="1" customWidth="1"/>
    <col min="54" max="54" width="18.375" style="343" bestFit="1" customWidth="1"/>
    <col min="55" max="55" width="12.875" style="41" bestFit="1" customWidth="1"/>
    <col min="56" max="56" width="16.75" style="348" customWidth="1"/>
    <col min="57" max="59" width="16.75" style="348" bestFit="1" customWidth="1"/>
    <col min="60" max="64" width="18.375" style="348" bestFit="1" customWidth="1"/>
    <col min="65" max="65" width="12.875" style="41" bestFit="1" customWidth="1"/>
    <col min="66" max="66" width="2.625" style="41" customWidth="1"/>
  </cols>
  <sheetData>
    <row r="2" spans="2:66" ht="60" customHeight="1">
      <c r="B2" s="553" t="s">
        <v>218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245"/>
    </row>
    <row r="3" spans="2:66" s="358" customFormat="1">
      <c r="B3" s="356">
        <v>1</v>
      </c>
      <c r="C3" s="356">
        <v>2</v>
      </c>
      <c r="D3" s="356">
        <v>3</v>
      </c>
      <c r="E3" s="356">
        <v>4</v>
      </c>
      <c r="F3" s="356">
        <v>5</v>
      </c>
      <c r="G3" s="356">
        <v>6</v>
      </c>
      <c r="H3" s="356">
        <v>7</v>
      </c>
      <c r="I3" s="356">
        <v>8</v>
      </c>
      <c r="J3" s="356">
        <v>9</v>
      </c>
      <c r="K3" s="356">
        <v>10</v>
      </c>
      <c r="L3" s="356">
        <v>11</v>
      </c>
      <c r="M3" s="356">
        <v>12</v>
      </c>
      <c r="N3" s="356">
        <v>13</v>
      </c>
      <c r="O3" s="356">
        <v>14</v>
      </c>
      <c r="P3" s="356">
        <v>15</v>
      </c>
      <c r="Q3" s="356">
        <v>16</v>
      </c>
      <c r="R3" s="356">
        <v>17</v>
      </c>
      <c r="S3" s="356">
        <v>18</v>
      </c>
      <c r="T3" s="356">
        <v>19</v>
      </c>
      <c r="U3" s="356">
        <v>20</v>
      </c>
      <c r="V3" s="356">
        <v>21</v>
      </c>
      <c r="W3" s="356">
        <v>22</v>
      </c>
      <c r="X3" s="356">
        <v>23</v>
      </c>
      <c r="Y3" s="356">
        <v>24</v>
      </c>
      <c r="Z3" s="356">
        <v>25</v>
      </c>
      <c r="AA3" s="356">
        <v>26</v>
      </c>
      <c r="AB3" s="356">
        <v>27</v>
      </c>
      <c r="AC3" s="356">
        <v>28</v>
      </c>
      <c r="AD3" s="356">
        <v>29</v>
      </c>
      <c r="AE3" s="356">
        <v>30</v>
      </c>
      <c r="AF3" s="356">
        <v>31</v>
      </c>
      <c r="AG3" s="356">
        <v>32</v>
      </c>
      <c r="AH3" s="356">
        <v>33</v>
      </c>
      <c r="AI3" s="356">
        <v>34</v>
      </c>
      <c r="AJ3" s="356">
        <v>35</v>
      </c>
      <c r="AK3" s="356">
        <v>36</v>
      </c>
      <c r="AL3" s="356">
        <v>37</v>
      </c>
      <c r="AM3" s="356">
        <v>38</v>
      </c>
      <c r="AN3" s="356">
        <v>39</v>
      </c>
      <c r="AO3" s="356">
        <v>40</v>
      </c>
      <c r="AP3" s="356">
        <v>41</v>
      </c>
      <c r="AQ3" s="356">
        <v>42</v>
      </c>
      <c r="AR3" s="356">
        <v>43</v>
      </c>
      <c r="AS3" s="356">
        <v>44</v>
      </c>
      <c r="AT3" s="356">
        <v>45</v>
      </c>
      <c r="AU3" s="356">
        <v>46</v>
      </c>
      <c r="AV3" s="356">
        <v>47</v>
      </c>
      <c r="AW3" s="356">
        <v>48</v>
      </c>
      <c r="AX3" s="356">
        <v>49</v>
      </c>
      <c r="AY3" s="356">
        <v>50</v>
      </c>
      <c r="AZ3" s="356">
        <v>51</v>
      </c>
      <c r="BA3" s="356">
        <v>52</v>
      </c>
      <c r="BB3" s="356">
        <v>53</v>
      </c>
      <c r="BC3" s="356">
        <v>54</v>
      </c>
      <c r="BD3" s="356">
        <v>55</v>
      </c>
      <c r="BE3" s="356">
        <v>56</v>
      </c>
      <c r="BF3" s="356">
        <v>57</v>
      </c>
      <c r="BG3" s="356">
        <v>58</v>
      </c>
      <c r="BH3" s="356">
        <v>59</v>
      </c>
      <c r="BI3" s="356">
        <v>60</v>
      </c>
      <c r="BJ3" s="356">
        <v>61</v>
      </c>
      <c r="BK3" s="356">
        <v>62</v>
      </c>
      <c r="BL3" s="356">
        <v>63</v>
      </c>
      <c r="BM3" s="357"/>
      <c r="BN3" s="357"/>
    </row>
    <row r="4" spans="2:66" s="41" customFormat="1" ht="36" customHeight="1">
      <c r="B4" s="547" t="s">
        <v>25</v>
      </c>
      <c r="C4" s="548"/>
      <c r="D4" s="548"/>
      <c r="E4" s="532" t="s">
        <v>26</v>
      </c>
      <c r="F4" s="554" t="s">
        <v>73</v>
      </c>
      <c r="G4" s="554"/>
      <c r="H4" s="554"/>
      <c r="I4" s="554"/>
      <c r="J4" s="554"/>
      <c r="K4" s="554"/>
      <c r="L4" s="554"/>
      <c r="M4" s="554"/>
      <c r="N4" s="554"/>
      <c r="O4" s="349"/>
      <c r="P4" s="560" t="s">
        <v>68</v>
      </c>
      <c r="Q4" s="561"/>
      <c r="R4" s="561"/>
      <c r="S4" s="561"/>
      <c r="T4" s="561"/>
      <c r="U4" s="561"/>
      <c r="V4" s="561"/>
      <c r="W4" s="561"/>
      <c r="X4" s="562"/>
      <c r="Y4" s="349"/>
      <c r="Z4" s="323" t="s">
        <v>69</v>
      </c>
      <c r="AA4" s="323"/>
      <c r="AB4" s="323"/>
      <c r="AC4" s="323"/>
      <c r="AD4" s="323"/>
      <c r="AE4" s="323"/>
      <c r="AF4" s="323"/>
      <c r="AG4" s="323"/>
      <c r="AH4" s="323"/>
      <c r="AI4" s="349"/>
      <c r="AJ4" s="330" t="s">
        <v>70</v>
      </c>
      <c r="AK4" s="330"/>
      <c r="AL4" s="330"/>
      <c r="AM4" s="330"/>
      <c r="AN4" s="330"/>
      <c r="AO4" s="330"/>
      <c r="AP4" s="330"/>
      <c r="AQ4" s="330"/>
      <c r="AR4" s="330"/>
      <c r="AS4" s="349"/>
      <c r="AT4" s="337" t="s">
        <v>71</v>
      </c>
      <c r="AU4" s="337"/>
      <c r="AV4" s="337"/>
      <c r="AW4" s="337"/>
      <c r="AX4" s="337"/>
      <c r="AY4" s="337"/>
      <c r="AZ4" s="337"/>
      <c r="BA4" s="337"/>
      <c r="BB4" s="337"/>
      <c r="BC4" s="349"/>
      <c r="BD4" s="555" t="s">
        <v>72</v>
      </c>
      <c r="BE4" s="556"/>
      <c r="BF4" s="556"/>
      <c r="BG4" s="556"/>
      <c r="BH4" s="556"/>
      <c r="BI4" s="556"/>
      <c r="BJ4" s="556"/>
      <c r="BK4" s="556"/>
      <c r="BL4" s="556"/>
      <c r="BM4" s="349"/>
    </row>
    <row r="5" spans="2:66" s="41" customFormat="1" ht="48" customHeight="1">
      <c r="B5" s="547"/>
      <c r="C5" s="548"/>
      <c r="D5" s="548"/>
      <c r="E5" s="532"/>
      <c r="F5" s="557"/>
      <c r="G5" s="557"/>
      <c r="H5" s="557"/>
      <c r="I5" s="557"/>
      <c r="J5" s="557"/>
      <c r="K5" s="557"/>
      <c r="L5" s="557"/>
      <c r="M5" s="557"/>
      <c r="N5" s="557"/>
      <c r="O5" s="350"/>
      <c r="P5" s="563"/>
      <c r="Q5" s="564"/>
      <c r="R5" s="564"/>
      <c r="S5" s="564"/>
      <c r="T5" s="564"/>
      <c r="U5" s="564"/>
      <c r="V5" s="564"/>
      <c r="W5" s="564"/>
      <c r="X5" s="565"/>
      <c r="Y5" s="350"/>
      <c r="Z5" s="324"/>
      <c r="AA5" s="324"/>
      <c r="AB5" s="324"/>
      <c r="AC5" s="324"/>
      <c r="AD5" s="324"/>
      <c r="AE5" s="324"/>
      <c r="AF5" s="324"/>
      <c r="AG5" s="324"/>
      <c r="AH5" s="324"/>
      <c r="AI5" s="350"/>
      <c r="AJ5" s="331"/>
      <c r="AK5" s="331"/>
      <c r="AL5" s="331"/>
      <c r="AM5" s="331"/>
      <c r="AN5" s="331"/>
      <c r="AO5" s="331"/>
      <c r="AP5" s="331"/>
      <c r="AQ5" s="331"/>
      <c r="AR5" s="331"/>
      <c r="AS5" s="350"/>
      <c r="AT5" s="338"/>
      <c r="AU5" s="338"/>
      <c r="AV5" s="338"/>
      <c r="AW5" s="338"/>
      <c r="AX5" s="338"/>
      <c r="AY5" s="338"/>
      <c r="AZ5" s="338"/>
      <c r="BA5" s="338"/>
      <c r="BB5" s="338"/>
      <c r="BC5" s="350"/>
      <c r="BD5" s="558"/>
      <c r="BE5" s="559"/>
      <c r="BF5" s="559"/>
      <c r="BG5" s="559"/>
      <c r="BH5" s="559"/>
      <c r="BI5" s="559"/>
      <c r="BJ5" s="559"/>
      <c r="BK5" s="559"/>
      <c r="BL5" s="559"/>
      <c r="BM5" s="350"/>
    </row>
    <row r="6" spans="2:66" s="41" customFormat="1" ht="24" customHeight="1">
      <c r="B6" s="549"/>
      <c r="C6" s="550"/>
      <c r="D6" s="550"/>
      <c r="E6" s="533"/>
      <c r="F6" s="312" t="s">
        <v>74</v>
      </c>
      <c r="G6" s="355">
        <v>1</v>
      </c>
      <c r="H6" s="355">
        <v>2</v>
      </c>
      <c r="I6" s="355">
        <v>3</v>
      </c>
      <c r="J6" s="355">
        <v>4</v>
      </c>
      <c r="K6" s="355">
        <v>5</v>
      </c>
      <c r="L6" s="355">
        <v>6</v>
      </c>
      <c r="M6" s="355">
        <v>7</v>
      </c>
      <c r="N6" s="355">
        <v>8</v>
      </c>
      <c r="O6" s="151" t="s">
        <v>75</v>
      </c>
      <c r="P6" s="320" t="s">
        <v>74</v>
      </c>
      <c r="Q6" s="355">
        <v>1</v>
      </c>
      <c r="R6" s="355">
        <v>2</v>
      </c>
      <c r="S6" s="355">
        <v>3</v>
      </c>
      <c r="T6" s="355">
        <v>4</v>
      </c>
      <c r="U6" s="355">
        <v>5</v>
      </c>
      <c r="V6" s="355">
        <v>6</v>
      </c>
      <c r="W6" s="355">
        <v>7</v>
      </c>
      <c r="X6" s="355">
        <v>8</v>
      </c>
      <c r="Y6" s="151" t="s">
        <v>75</v>
      </c>
      <c r="Z6" s="325" t="s">
        <v>74</v>
      </c>
      <c r="AA6" s="355">
        <v>1</v>
      </c>
      <c r="AB6" s="355">
        <v>2</v>
      </c>
      <c r="AC6" s="355">
        <v>3</v>
      </c>
      <c r="AD6" s="355">
        <v>4</v>
      </c>
      <c r="AE6" s="355">
        <v>5</v>
      </c>
      <c r="AF6" s="355">
        <v>6</v>
      </c>
      <c r="AG6" s="355">
        <v>7</v>
      </c>
      <c r="AH6" s="355">
        <v>8</v>
      </c>
      <c r="AI6" s="151" t="s">
        <v>75</v>
      </c>
      <c r="AJ6" s="332" t="s">
        <v>74</v>
      </c>
      <c r="AK6" s="355">
        <v>1</v>
      </c>
      <c r="AL6" s="355">
        <v>2</v>
      </c>
      <c r="AM6" s="355">
        <v>3</v>
      </c>
      <c r="AN6" s="355">
        <v>4</v>
      </c>
      <c r="AO6" s="355">
        <v>5</v>
      </c>
      <c r="AP6" s="355">
        <v>6</v>
      </c>
      <c r="AQ6" s="355">
        <v>7</v>
      </c>
      <c r="AR6" s="355">
        <v>8</v>
      </c>
      <c r="AS6" s="151" t="s">
        <v>75</v>
      </c>
      <c r="AT6" s="339" t="s">
        <v>74</v>
      </c>
      <c r="AU6" s="355">
        <v>1</v>
      </c>
      <c r="AV6" s="355">
        <v>2</v>
      </c>
      <c r="AW6" s="355">
        <v>3</v>
      </c>
      <c r="AX6" s="355">
        <v>4</v>
      </c>
      <c r="AY6" s="355">
        <v>5</v>
      </c>
      <c r="AZ6" s="355">
        <v>6</v>
      </c>
      <c r="BA6" s="355">
        <v>7</v>
      </c>
      <c r="BB6" s="355">
        <v>8</v>
      </c>
      <c r="BC6" s="151" t="s">
        <v>75</v>
      </c>
      <c r="BD6" s="344" t="s">
        <v>74</v>
      </c>
      <c r="BE6" s="355">
        <v>1</v>
      </c>
      <c r="BF6" s="355">
        <v>2</v>
      </c>
      <c r="BG6" s="355">
        <v>3</v>
      </c>
      <c r="BH6" s="355">
        <v>4</v>
      </c>
      <c r="BI6" s="355">
        <v>5</v>
      </c>
      <c r="BJ6" s="355">
        <v>6</v>
      </c>
      <c r="BK6" s="355">
        <v>7</v>
      </c>
      <c r="BL6" s="355">
        <v>8</v>
      </c>
      <c r="BM6" s="151" t="s">
        <v>75</v>
      </c>
    </row>
    <row r="7" spans="2:66" s="41" customFormat="1" ht="24" customHeight="1">
      <c r="B7" s="59">
        <v>200</v>
      </c>
      <c r="C7" s="60" t="s">
        <v>5</v>
      </c>
      <c r="D7" s="52">
        <f>B7+1</f>
        <v>201</v>
      </c>
      <c r="E7" s="44">
        <v>2207026470</v>
      </c>
      <c r="F7" s="313">
        <v>571115568</v>
      </c>
      <c r="G7" s="313">
        <f>$F7*G$6</f>
        <v>571115568</v>
      </c>
      <c r="H7" s="313">
        <f t="shared" ref="H7:N22" si="0">$F7*H$6</f>
        <v>1142231136</v>
      </c>
      <c r="I7" s="313">
        <f t="shared" si="0"/>
        <v>1713346704</v>
      </c>
      <c r="J7" s="313">
        <f t="shared" si="0"/>
        <v>2284462272</v>
      </c>
      <c r="K7" s="313">
        <f t="shared" si="0"/>
        <v>2855577840</v>
      </c>
      <c r="L7" s="313">
        <f t="shared" si="0"/>
        <v>3426693408</v>
      </c>
      <c r="M7" s="313">
        <f t="shared" si="0"/>
        <v>3997808976</v>
      </c>
      <c r="N7" s="313">
        <f t="shared" si="0"/>
        <v>4568924544</v>
      </c>
      <c r="O7" s="354">
        <f>F7/$E7</f>
        <v>0.25877150807348498</v>
      </c>
      <c r="P7" s="351">
        <v>2207026470</v>
      </c>
      <c r="Q7" s="321">
        <f>P7</f>
        <v>2207026470</v>
      </c>
      <c r="R7" s="321">
        <f>P7+P8</f>
        <v>4678896116</v>
      </c>
      <c r="S7" s="321">
        <f>P7+P8+P9</f>
        <v>7447390119</v>
      </c>
      <c r="T7" s="321">
        <f>P7+P8+P9+P10</f>
        <v>10548103402</v>
      </c>
      <c r="U7" s="321">
        <f>P7+P8+P9+P10+P11</f>
        <v>14020902278</v>
      </c>
      <c r="V7" s="321">
        <f>P7+P8+P9+P10+P11+P12</f>
        <v>17910437019</v>
      </c>
      <c r="W7" s="321">
        <f>P7+P8+P9+P10+P11+P12+P13</f>
        <v>22266715928</v>
      </c>
      <c r="X7" s="321">
        <f>P7+P8+P9+P10+P11+P12+P13+P14</f>
        <v>27145748306</v>
      </c>
      <c r="Y7" s="354">
        <f>P7/$E7</f>
        <v>1</v>
      </c>
      <c r="Z7" s="326">
        <v>2207026470</v>
      </c>
      <c r="AA7" s="326">
        <f>Z7</f>
        <v>2207026470</v>
      </c>
      <c r="AB7" s="326">
        <f>Z7+Z8</f>
        <v>4678896116</v>
      </c>
      <c r="AC7" s="326">
        <f>Z7+Z8+Z9</f>
        <v>7447390119</v>
      </c>
      <c r="AD7" s="326">
        <f>Z7+Z8+Z9+Z10</f>
        <v>10548103402</v>
      </c>
      <c r="AE7" s="326">
        <f>Z7+Z8+Z9+Z10+Z11</f>
        <v>14020902278</v>
      </c>
      <c r="AF7" s="326">
        <f>Z7+Z8+Z9+Z10+Z11+Z12</f>
        <v>17910437019</v>
      </c>
      <c r="AG7" s="326">
        <f>Z7+Z8+Z9+Z10+Z11+Z12+Z13</f>
        <v>22266715928</v>
      </c>
      <c r="AH7" s="326">
        <f>Z7+Z8+Z9+Z10+Z11+Z12+Z13+Z14</f>
        <v>27145748306</v>
      </c>
      <c r="AI7" s="354">
        <f>Z7/$E7</f>
        <v>1</v>
      </c>
      <c r="AJ7" s="333">
        <v>2207026470</v>
      </c>
      <c r="AK7" s="333">
        <f>AJ7</f>
        <v>2207026470</v>
      </c>
      <c r="AL7" s="333">
        <f>AJ7+AJ8</f>
        <v>4678896116</v>
      </c>
      <c r="AM7" s="333">
        <f>AJ7+AJ8+AJ9</f>
        <v>7447390119</v>
      </c>
      <c r="AN7" s="333">
        <f>AJ7+AJ8+AJ9+AJ10</f>
        <v>10548103402</v>
      </c>
      <c r="AO7" s="333">
        <f>AJ7+AJ8+AJ9+AJ10+AJ11</f>
        <v>14020902278</v>
      </c>
      <c r="AP7" s="333">
        <f>AJ7+AJ8+AJ9+AJ10+AJ11+AJ12</f>
        <v>17910437019</v>
      </c>
      <c r="AQ7" s="333">
        <f>AJ7+AJ8+AJ9+AJ10+AJ11+AJ12+AJ13</f>
        <v>22266715928</v>
      </c>
      <c r="AR7" s="333">
        <f>AJ7+AJ8+AJ9+AJ10+AJ11+AJ12+AJ13+AJ14</f>
        <v>27145748306</v>
      </c>
      <c r="AS7" s="354">
        <f>AJ7/$E7</f>
        <v>1</v>
      </c>
      <c r="AT7" s="340">
        <v>2207026470</v>
      </c>
      <c r="AU7" s="340">
        <f>AT7</f>
        <v>2207026470</v>
      </c>
      <c r="AV7" s="340">
        <f>AT7+AT8</f>
        <v>4678896116</v>
      </c>
      <c r="AW7" s="340">
        <f>AT7+AT8+AT9</f>
        <v>7447390119</v>
      </c>
      <c r="AX7" s="340">
        <f>AT7+AT8+AT9+AT10</f>
        <v>10548103402</v>
      </c>
      <c r="AY7" s="340">
        <f>AT7+AT8+AT9+AT10+AT11</f>
        <v>14020902278</v>
      </c>
      <c r="AZ7" s="340">
        <f>AT7+AT8+AT9+AT10+AT11+AT12</f>
        <v>17910437019</v>
      </c>
      <c r="BA7" s="340">
        <f>AT7+AT8+AT9+AT10+AT11+AT12+AT13</f>
        <v>22266715928</v>
      </c>
      <c r="BB7" s="340">
        <f>AT7+AT8+AT9+AT10+AT11+AT12+AT13+AT14</f>
        <v>27145748306</v>
      </c>
      <c r="BC7" s="354">
        <f>AT7/$E7</f>
        <v>1</v>
      </c>
      <c r="BD7" s="345">
        <v>2207026470</v>
      </c>
      <c r="BE7" s="345">
        <f>BD7</f>
        <v>2207026470</v>
      </c>
      <c r="BF7" s="345">
        <f>BD7+BD8</f>
        <v>4678896116</v>
      </c>
      <c r="BG7" s="345">
        <f>BD7+BD8+BD9</f>
        <v>7447390119</v>
      </c>
      <c r="BH7" s="345">
        <f>BD7+BD8+BD9+BD10</f>
        <v>10548103402</v>
      </c>
      <c r="BI7" s="345">
        <f>BD7+BD8+BD9+BD10+BD11</f>
        <v>14020902278</v>
      </c>
      <c r="BJ7" s="345">
        <f>BD7+BD8+BD9+BD10+BD11+BD12</f>
        <v>17910437019</v>
      </c>
      <c r="BK7" s="345">
        <f>BD7+BD8+BD9+BD10+BD11+BD12+BD13</f>
        <v>22266715928</v>
      </c>
      <c r="BL7" s="345">
        <f>BD7+BD8+BD9+BD10+BD11+BD12+BD13+BD14</f>
        <v>27145748306</v>
      </c>
      <c r="BM7" s="354">
        <f>BD7/$E7</f>
        <v>1</v>
      </c>
    </row>
    <row r="8" spans="2:66" s="41" customFormat="1" ht="24" customHeight="1">
      <c r="B8" s="53">
        <v>201</v>
      </c>
      <c r="C8" s="54" t="s">
        <v>5</v>
      </c>
      <c r="D8" s="49">
        <f t="shared" ref="D8:D71" si="1">B8+1</f>
        <v>202</v>
      </c>
      <c r="E8" s="43">
        <v>2471869646</v>
      </c>
      <c r="F8" s="314">
        <v>571115568</v>
      </c>
      <c r="G8" s="313">
        <f t="shared" ref="G8:N39" si="2">$F8*G$6</f>
        <v>571115568</v>
      </c>
      <c r="H8" s="313">
        <f t="shared" si="0"/>
        <v>1142231136</v>
      </c>
      <c r="I8" s="313">
        <f t="shared" si="0"/>
        <v>1713346704</v>
      </c>
      <c r="J8" s="313">
        <f t="shared" si="0"/>
        <v>2284462272</v>
      </c>
      <c r="K8" s="313">
        <f t="shared" si="0"/>
        <v>2855577840</v>
      </c>
      <c r="L8" s="313">
        <f t="shared" si="0"/>
        <v>3426693408</v>
      </c>
      <c r="M8" s="313">
        <f t="shared" si="0"/>
        <v>3997808976</v>
      </c>
      <c r="N8" s="313">
        <f t="shared" si="0"/>
        <v>4568924544</v>
      </c>
      <c r="O8" s="354">
        <f t="shared" ref="O8:O71" si="3">F8/$E8</f>
        <v>0.2310459893887139</v>
      </c>
      <c r="P8" s="352">
        <v>2471869646</v>
      </c>
      <c r="Q8" s="321">
        <f>P8</f>
        <v>2471869646</v>
      </c>
      <c r="R8" s="321">
        <f>P8+P9</f>
        <v>5240363649</v>
      </c>
      <c r="S8" s="321">
        <f>P8+P9+P10</f>
        <v>8341076932</v>
      </c>
      <c r="T8" s="321">
        <f>P8+P9+P10+P11</f>
        <v>11813875808</v>
      </c>
      <c r="U8" s="321">
        <f>P8+P9+P10+P11+P12</f>
        <v>15703410549</v>
      </c>
      <c r="V8" s="321">
        <f>P8+P9+P10+P11+P12+P13</f>
        <v>20059689458</v>
      </c>
      <c r="W8" s="321">
        <f>P8+P9+P10+P11+P12+P13+P14</f>
        <v>24938721836</v>
      </c>
      <c r="X8" s="321">
        <f>P8+P9+P10+P11+P12+P13+P14+P15</f>
        <v>30403238099</v>
      </c>
      <c r="Y8" s="354">
        <f t="shared" ref="Y8:Y71" si="4">P8/$E8</f>
        <v>1</v>
      </c>
      <c r="Z8" s="327">
        <v>2471869646</v>
      </c>
      <c r="AA8" s="326">
        <f t="shared" ref="AA8:AA71" si="5">Z8</f>
        <v>2471869646</v>
      </c>
      <c r="AB8" s="326">
        <f t="shared" ref="AB8:AB71" si="6">Z8+Z9</f>
        <v>5240363649</v>
      </c>
      <c r="AC8" s="326">
        <f t="shared" ref="AC8:AC71" si="7">Z8+Z9+Z10</f>
        <v>8341076932</v>
      </c>
      <c r="AD8" s="326">
        <f t="shared" ref="AD8:AD71" si="8">Z8+Z9+Z10+Z11</f>
        <v>11813875808</v>
      </c>
      <c r="AE8" s="326">
        <f t="shared" ref="AE8:AE71" si="9">Z8+Z9+Z10+Z11+Z12</f>
        <v>15703410549</v>
      </c>
      <c r="AF8" s="326">
        <f t="shared" ref="AF8:AF71" si="10">Z8+Z9+Z10+Z11+Z12+Z13</f>
        <v>20059689458</v>
      </c>
      <c r="AG8" s="326">
        <f t="shared" ref="AG8:AG71" si="11">Z8+Z9+Z10+Z11+Z12+Z13+Z14</f>
        <v>24938721836</v>
      </c>
      <c r="AH8" s="326">
        <f t="shared" ref="AH8:AH71" si="12">Z8+Z9+Z10+Z11+Z12+Z13+Z14+Z15</f>
        <v>30403238099</v>
      </c>
      <c r="AI8" s="354">
        <f t="shared" ref="AI8:AI71" si="13">Z8/$E8</f>
        <v>1</v>
      </c>
      <c r="AJ8" s="334">
        <v>2471869646</v>
      </c>
      <c r="AK8" s="333">
        <f t="shared" ref="AK8:AK71" si="14">AJ8</f>
        <v>2471869646</v>
      </c>
      <c r="AL8" s="333">
        <f t="shared" ref="AL8:AL71" si="15">AJ8+AJ9</f>
        <v>5240363649</v>
      </c>
      <c r="AM8" s="333">
        <f t="shared" ref="AM8:AM71" si="16">AJ8+AJ9+AJ10</f>
        <v>8341076932</v>
      </c>
      <c r="AN8" s="333">
        <f t="shared" ref="AN8:AN71" si="17">AJ8+AJ9+AJ10+AJ11</f>
        <v>11813875808</v>
      </c>
      <c r="AO8" s="333">
        <f t="shared" ref="AO8:AO71" si="18">AJ8+AJ9+AJ10+AJ11+AJ12</f>
        <v>15703410549</v>
      </c>
      <c r="AP8" s="333">
        <f t="shared" ref="AP8:AP71" si="19">AJ8+AJ9+AJ10+AJ11+AJ12+AJ13</f>
        <v>20059689458</v>
      </c>
      <c r="AQ8" s="333">
        <f t="shared" ref="AQ8:AQ71" si="20">AJ8+AJ9+AJ10+AJ11+AJ12+AJ13+AJ14</f>
        <v>24938721836</v>
      </c>
      <c r="AR8" s="333">
        <f t="shared" ref="AR8:AR71" si="21">AJ8+AJ9+AJ10+AJ11+AJ12+AJ13+AJ14+AJ15</f>
        <v>30403238099</v>
      </c>
      <c r="AS8" s="354">
        <f t="shared" ref="AS8:AS71" si="22">AJ8/$E8</f>
        <v>1</v>
      </c>
      <c r="AT8" s="341">
        <v>2471869646</v>
      </c>
      <c r="AU8" s="340">
        <f t="shared" ref="AU8:AU71" si="23">AT8</f>
        <v>2471869646</v>
      </c>
      <c r="AV8" s="340">
        <f t="shared" ref="AV8:AV71" si="24">AT8+AT9</f>
        <v>5240363649</v>
      </c>
      <c r="AW8" s="340">
        <f t="shared" ref="AW8:AW71" si="25">AT8+AT9+AT10</f>
        <v>8341076932</v>
      </c>
      <c r="AX8" s="340">
        <f t="shared" ref="AX8:AX71" si="26">AT8+AT9+AT10+AT11</f>
        <v>11813875808</v>
      </c>
      <c r="AY8" s="340">
        <f t="shared" ref="AY8:AY71" si="27">AT8+AT9+AT10+AT11+AT12</f>
        <v>15703410549</v>
      </c>
      <c r="AZ8" s="340">
        <f t="shared" ref="AZ8:AZ71" si="28">AT8+AT9+AT10+AT11+AT12+AT13</f>
        <v>20059689458</v>
      </c>
      <c r="BA8" s="340">
        <f t="shared" ref="BA8:BA71" si="29">AT8+AT9+AT10+AT11+AT12+AT13+AT14</f>
        <v>24938721836</v>
      </c>
      <c r="BB8" s="340">
        <f t="shared" ref="BB8:BB71" si="30">AT8+AT9+AT10+AT11+AT12+AT13+AT14+AT15</f>
        <v>30403238099</v>
      </c>
      <c r="BC8" s="354">
        <f t="shared" ref="BC8:BC71" si="31">AT8/$E8</f>
        <v>1</v>
      </c>
      <c r="BD8" s="346">
        <v>2471869646</v>
      </c>
      <c r="BE8" s="345">
        <f t="shared" ref="BE8:BE71" si="32">BD8</f>
        <v>2471869646</v>
      </c>
      <c r="BF8" s="345">
        <f t="shared" ref="BF8:BF71" si="33">BD8+BD9</f>
        <v>5240363649</v>
      </c>
      <c r="BG8" s="345">
        <f t="shared" ref="BG8:BG71" si="34">BD8+BD9+BD10</f>
        <v>8341076932</v>
      </c>
      <c r="BH8" s="345">
        <f t="shared" ref="BH8:BH71" si="35">BD8+BD9+BD10+BD11</f>
        <v>11813875808</v>
      </c>
      <c r="BI8" s="345">
        <f t="shared" ref="BI8:BI71" si="36">BD8+BD9+BD10+BD11+BD12</f>
        <v>15703410549</v>
      </c>
      <c r="BJ8" s="345">
        <f t="shared" ref="BJ8:BJ71" si="37">BD8+BD9+BD10+BD11+BD12+BD13</f>
        <v>20059689458</v>
      </c>
      <c r="BK8" s="345">
        <f t="shared" ref="BK8:BK71" si="38">BD8+BD9+BD10+BD11+BD12+BD13+BD14</f>
        <v>24938721836</v>
      </c>
      <c r="BL8" s="345">
        <f t="shared" ref="BL8:BL71" si="39">BD8+BD9+BD10+BD11+BD12+BD13+BD14+BD15</f>
        <v>30403238099</v>
      </c>
      <c r="BM8" s="354">
        <f t="shared" ref="BM8:BM71" si="40">BD8/$E8</f>
        <v>1</v>
      </c>
    </row>
    <row r="9" spans="2:66" s="41" customFormat="1" ht="24" customHeight="1">
      <c r="B9" s="53">
        <v>202</v>
      </c>
      <c r="C9" s="54" t="s">
        <v>5</v>
      </c>
      <c r="D9" s="49">
        <f t="shared" si="1"/>
        <v>203</v>
      </c>
      <c r="E9" s="43">
        <v>2768494003</v>
      </c>
      <c r="F9" s="314">
        <v>571115568</v>
      </c>
      <c r="G9" s="313">
        <f t="shared" si="2"/>
        <v>571115568</v>
      </c>
      <c r="H9" s="313">
        <f t="shared" si="0"/>
        <v>1142231136</v>
      </c>
      <c r="I9" s="313">
        <f t="shared" si="0"/>
        <v>1713346704</v>
      </c>
      <c r="J9" s="313">
        <f t="shared" si="0"/>
        <v>2284462272</v>
      </c>
      <c r="K9" s="313">
        <f t="shared" si="0"/>
        <v>2855577840</v>
      </c>
      <c r="L9" s="313">
        <f t="shared" si="0"/>
        <v>3426693408</v>
      </c>
      <c r="M9" s="313">
        <f t="shared" si="0"/>
        <v>3997808976</v>
      </c>
      <c r="N9" s="313">
        <f t="shared" si="0"/>
        <v>4568924544</v>
      </c>
      <c r="O9" s="354">
        <f t="shared" si="3"/>
        <v>0.20629106199295602</v>
      </c>
      <c r="P9" s="352">
        <v>2768494003</v>
      </c>
      <c r="Q9" s="321">
        <f t="shared" ref="Q9:Q72" si="41">P9</f>
        <v>2768494003</v>
      </c>
      <c r="R9" s="321">
        <f t="shared" ref="R9:R16" si="42">P9+P10</f>
        <v>5869207286</v>
      </c>
      <c r="S9" s="321">
        <f t="shared" ref="S9:S16" si="43">P9+P10+P11</f>
        <v>9342006162</v>
      </c>
      <c r="T9" s="321">
        <f t="shared" ref="T9:T16" si="44">P9+P10+P11+P12</f>
        <v>13231540903</v>
      </c>
      <c r="U9" s="321">
        <f t="shared" ref="U9:U16" si="45">P9+P10+P11+P12+P13</f>
        <v>17587819812</v>
      </c>
      <c r="V9" s="321">
        <f t="shared" ref="V9:V16" si="46">P9+P10+P11+P12+P13+P14</f>
        <v>22466852190</v>
      </c>
      <c r="W9" s="321">
        <f t="shared" ref="W9:W16" si="47">P9+P10+P11+P12+P13+P14+P15</f>
        <v>27931368453</v>
      </c>
      <c r="X9" s="321">
        <f t="shared" ref="X9:X16" si="48">P9+P10+P11+P12+P13+P14+P15+P16</f>
        <v>34051626667</v>
      </c>
      <c r="Y9" s="354">
        <f t="shared" si="4"/>
        <v>1</v>
      </c>
      <c r="Z9" s="327">
        <v>2768494003</v>
      </c>
      <c r="AA9" s="326">
        <f t="shared" si="5"/>
        <v>2768494003</v>
      </c>
      <c r="AB9" s="326">
        <f t="shared" si="6"/>
        <v>5869207286</v>
      </c>
      <c r="AC9" s="326">
        <f t="shared" si="7"/>
        <v>9342006162</v>
      </c>
      <c r="AD9" s="326">
        <f t="shared" si="8"/>
        <v>13231540903</v>
      </c>
      <c r="AE9" s="326">
        <f t="shared" si="9"/>
        <v>17587819812</v>
      </c>
      <c r="AF9" s="326">
        <f t="shared" si="10"/>
        <v>22466852190</v>
      </c>
      <c r="AG9" s="326">
        <f t="shared" si="11"/>
        <v>27931368453</v>
      </c>
      <c r="AH9" s="326">
        <f t="shared" si="12"/>
        <v>34051626667</v>
      </c>
      <c r="AI9" s="354">
        <f t="shared" si="13"/>
        <v>1</v>
      </c>
      <c r="AJ9" s="334">
        <v>2768494003</v>
      </c>
      <c r="AK9" s="333">
        <f t="shared" si="14"/>
        <v>2768494003</v>
      </c>
      <c r="AL9" s="333">
        <f t="shared" si="15"/>
        <v>5869207286</v>
      </c>
      <c r="AM9" s="333">
        <f t="shared" si="16"/>
        <v>9342006162</v>
      </c>
      <c r="AN9" s="333">
        <f t="shared" si="17"/>
        <v>13231540903</v>
      </c>
      <c r="AO9" s="333">
        <f t="shared" si="18"/>
        <v>17587819812</v>
      </c>
      <c r="AP9" s="333">
        <f t="shared" si="19"/>
        <v>22466852190</v>
      </c>
      <c r="AQ9" s="333">
        <f t="shared" si="20"/>
        <v>27931368453</v>
      </c>
      <c r="AR9" s="333">
        <f t="shared" si="21"/>
        <v>34051626667</v>
      </c>
      <c r="AS9" s="354">
        <f t="shared" si="22"/>
        <v>1</v>
      </c>
      <c r="AT9" s="341">
        <v>2768494003</v>
      </c>
      <c r="AU9" s="340">
        <f t="shared" si="23"/>
        <v>2768494003</v>
      </c>
      <c r="AV9" s="340">
        <f t="shared" si="24"/>
        <v>5869207286</v>
      </c>
      <c r="AW9" s="340">
        <f t="shared" si="25"/>
        <v>9342006162</v>
      </c>
      <c r="AX9" s="340">
        <f t="shared" si="26"/>
        <v>13231540903</v>
      </c>
      <c r="AY9" s="340">
        <f t="shared" si="27"/>
        <v>17587819812</v>
      </c>
      <c r="AZ9" s="340">
        <f t="shared" si="28"/>
        <v>22466852190</v>
      </c>
      <c r="BA9" s="340">
        <f t="shared" si="29"/>
        <v>27931368453</v>
      </c>
      <c r="BB9" s="340">
        <f t="shared" si="30"/>
        <v>34051626667</v>
      </c>
      <c r="BC9" s="354">
        <f t="shared" si="31"/>
        <v>1</v>
      </c>
      <c r="BD9" s="346">
        <v>2768494003</v>
      </c>
      <c r="BE9" s="345">
        <f t="shared" si="32"/>
        <v>2768494003</v>
      </c>
      <c r="BF9" s="345">
        <f t="shared" si="33"/>
        <v>5869207286</v>
      </c>
      <c r="BG9" s="345">
        <f t="shared" si="34"/>
        <v>9342006162</v>
      </c>
      <c r="BH9" s="345">
        <f t="shared" si="35"/>
        <v>13231540903</v>
      </c>
      <c r="BI9" s="345">
        <f t="shared" si="36"/>
        <v>17587819812</v>
      </c>
      <c r="BJ9" s="345">
        <f t="shared" si="37"/>
        <v>22466852190</v>
      </c>
      <c r="BK9" s="345">
        <f t="shared" si="38"/>
        <v>27931368453</v>
      </c>
      <c r="BL9" s="345">
        <f t="shared" si="39"/>
        <v>34051626667</v>
      </c>
      <c r="BM9" s="354">
        <f t="shared" si="40"/>
        <v>1</v>
      </c>
    </row>
    <row r="10" spans="2:66" s="41" customFormat="1" ht="24" customHeight="1">
      <c r="B10" s="53">
        <v>203</v>
      </c>
      <c r="C10" s="54" t="s">
        <v>5</v>
      </c>
      <c r="D10" s="49">
        <f t="shared" si="1"/>
        <v>204</v>
      </c>
      <c r="E10" s="43">
        <v>3100713283</v>
      </c>
      <c r="F10" s="314">
        <v>571115568</v>
      </c>
      <c r="G10" s="313">
        <f t="shared" si="2"/>
        <v>571115568</v>
      </c>
      <c r="H10" s="313">
        <f t="shared" si="0"/>
        <v>1142231136</v>
      </c>
      <c r="I10" s="313">
        <f t="shared" si="0"/>
        <v>1713346704</v>
      </c>
      <c r="J10" s="313">
        <f t="shared" si="0"/>
        <v>2284462272</v>
      </c>
      <c r="K10" s="313">
        <f t="shared" si="0"/>
        <v>2855577840</v>
      </c>
      <c r="L10" s="313">
        <f t="shared" si="0"/>
        <v>3426693408</v>
      </c>
      <c r="M10" s="313">
        <f t="shared" si="0"/>
        <v>3997808976</v>
      </c>
      <c r="N10" s="313">
        <f t="shared" si="0"/>
        <v>4568924544</v>
      </c>
      <c r="O10" s="354">
        <f t="shared" si="3"/>
        <v>0.18418844822938116</v>
      </c>
      <c r="P10" s="352">
        <v>3100713283</v>
      </c>
      <c r="Q10" s="321">
        <f t="shared" si="41"/>
        <v>3100713283</v>
      </c>
      <c r="R10" s="321">
        <f t="shared" si="42"/>
        <v>6573512159</v>
      </c>
      <c r="S10" s="321">
        <f t="shared" si="43"/>
        <v>10463046900</v>
      </c>
      <c r="T10" s="321">
        <f t="shared" si="44"/>
        <v>14819325809</v>
      </c>
      <c r="U10" s="321">
        <f t="shared" si="45"/>
        <v>19698358187</v>
      </c>
      <c r="V10" s="321">
        <f t="shared" si="46"/>
        <v>25162874450</v>
      </c>
      <c r="W10" s="321">
        <f t="shared" si="47"/>
        <v>31283132664</v>
      </c>
      <c r="X10" s="321">
        <f t="shared" si="48"/>
        <v>37403390878</v>
      </c>
      <c r="Y10" s="354">
        <f t="shared" si="4"/>
        <v>1</v>
      </c>
      <c r="Z10" s="327">
        <v>3100713283</v>
      </c>
      <c r="AA10" s="326">
        <f t="shared" si="5"/>
        <v>3100713283</v>
      </c>
      <c r="AB10" s="326">
        <f t="shared" si="6"/>
        <v>6573512159</v>
      </c>
      <c r="AC10" s="326">
        <f t="shared" si="7"/>
        <v>10463046900</v>
      </c>
      <c r="AD10" s="326">
        <f t="shared" si="8"/>
        <v>14819325809</v>
      </c>
      <c r="AE10" s="326">
        <f t="shared" si="9"/>
        <v>19698358187</v>
      </c>
      <c r="AF10" s="326">
        <f t="shared" si="10"/>
        <v>25162874450</v>
      </c>
      <c r="AG10" s="326">
        <f t="shared" si="11"/>
        <v>31283132664</v>
      </c>
      <c r="AH10" s="326">
        <f t="shared" si="12"/>
        <v>39239468342</v>
      </c>
      <c r="AI10" s="354">
        <f t="shared" si="13"/>
        <v>1</v>
      </c>
      <c r="AJ10" s="334">
        <v>3100713283</v>
      </c>
      <c r="AK10" s="333">
        <f t="shared" si="14"/>
        <v>3100713283</v>
      </c>
      <c r="AL10" s="333">
        <f t="shared" si="15"/>
        <v>6573512159</v>
      </c>
      <c r="AM10" s="333">
        <f t="shared" si="16"/>
        <v>10463046900</v>
      </c>
      <c r="AN10" s="333">
        <f t="shared" si="17"/>
        <v>14819325809</v>
      </c>
      <c r="AO10" s="333">
        <f t="shared" si="18"/>
        <v>19698358187</v>
      </c>
      <c r="AP10" s="333">
        <f t="shared" si="19"/>
        <v>25162874450</v>
      </c>
      <c r="AQ10" s="333">
        <f t="shared" si="20"/>
        <v>31283132664</v>
      </c>
      <c r="AR10" s="333">
        <f t="shared" si="21"/>
        <v>39239468342</v>
      </c>
      <c r="AS10" s="354">
        <f t="shared" si="22"/>
        <v>1</v>
      </c>
      <c r="AT10" s="341">
        <v>3100713283</v>
      </c>
      <c r="AU10" s="340">
        <f t="shared" si="23"/>
        <v>3100713283</v>
      </c>
      <c r="AV10" s="340">
        <f t="shared" si="24"/>
        <v>6573512159</v>
      </c>
      <c r="AW10" s="340">
        <f t="shared" si="25"/>
        <v>10463046900</v>
      </c>
      <c r="AX10" s="340">
        <f t="shared" si="26"/>
        <v>14819325809</v>
      </c>
      <c r="AY10" s="340">
        <f t="shared" si="27"/>
        <v>19698358187</v>
      </c>
      <c r="AZ10" s="340">
        <f t="shared" si="28"/>
        <v>25162874450</v>
      </c>
      <c r="BA10" s="340">
        <f t="shared" si="29"/>
        <v>31283132664</v>
      </c>
      <c r="BB10" s="340">
        <f t="shared" si="30"/>
        <v>39239468342</v>
      </c>
      <c r="BC10" s="354">
        <f t="shared" si="31"/>
        <v>1</v>
      </c>
      <c r="BD10" s="346">
        <v>3100713283</v>
      </c>
      <c r="BE10" s="345">
        <f t="shared" si="32"/>
        <v>3100713283</v>
      </c>
      <c r="BF10" s="345">
        <f t="shared" si="33"/>
        <v>6573512159</v>
      </c>
      <c r="BG10" s="345">
        <f t="shared" si="34"/>
        <v>10463046900</v>
      </c>
      <c r="BH10" s="345">
        <f t="shared" si="35"/>
        <v>14819325809</v>
      </c>
      <c r="BI10" s="345">
        <f t="shared" si="36"/>
        <v>19698358187</v>
      </c>
      <c r="BJ10" s="345">
        <f t="shared" si="37"/>
        <v>25162874450</v>
      </c>
      <c r="BK10" s="345">
        <f t="shared" si="38"/>
        <v>31283132664</v>
      </c>
      <c r="BL10" s="345">
        <f t="shared" si="39"/>
        <v>39239468342</v>
      </c>
      <c r="BM10" s="354">
        <f t="shared" si="40"/>
        <v>1</v>
      </c>
    </row>
    <row r="11" spans="2:66" s="41" customFormat="1" ht="24" customHeight="1">
      <c r="B11" s="53">
        <v>204</v>
      </c>
      <c r="C11" s="54" t="s">
        <v>5</v>
      </c>
      <c r="D11" s="49">
        <f t="shared" si="1"/>
        <v>205</v>
      </c>
      <c r="E11" s="43">
        <v>3472798876</v>
      </c>
      <c r="F11" s="314">
        <v>571115568</v>
      </c>
      <c r="G11" s="313">
        <f t="shared" si="2"/>
        <v>571115568</v>
      </c>
      <c r="H11" s="313">
        <f t="shared" si="0"/>
        <v>1142231136</v>
      </c>
      <c r="I11" s="313">
        <f t="shared" si="0"/>
        <v>1713346704</v>
      </c>
      <c r="J11" s="313">
        <f t="shared" si="0"/>
        <v>2284462272</v>
      </c>
      <c r="K11" s="313">
        <f t="shared" si="0"/>
        <v>2855577840</v>
      </c>
      <c r="L11" s="313">
        <f t="shared" si="0"/>
        <v>3426693408</v>
      </c>
      <c r="M11" s="313">
        <f t="shared" si="0"/>
        <v>3997808976</v>
      </c>
      <c r="N11" s="313">
        <f t="shared" si="0"/>
        <v>4568924544</v>
      </c>
      <c r="O11" s="354">
        <f t="shared" si="3"/>
        <v>0.16445397167883671</v>
      </c>
      <c r="P11" s="352">
        <v>3472798876</v>
      </c>
      <c r="Q11" s="321">
        <f t="shared" si="41"/>
        <v>3472798876</v>
      </c>
      <c r="R11" s="321">
        <f t="shared" si="42"/>
        <v>7362333617</v>
      </c>
      <c r="S11" s="321">
        <f t="shared" si="43"/>
        <v>11718612526</v>
      </c>
      <c r="T11" s="321">
        <f t="shared" si="44"/>
        <v>16597644904</v>
      </c>
      <c r="U11" s="321">
        <f t="shared" si="45"/>
        <v>22062161167</v>
      </c>
      <c r="V11" s="321">
        <f t="shared" si="46"/>
        <v>28182419381</v>
      </c>
      <c r="W11" s="321">
        <f t="shared" si="47"/>
        <v>34302677595</v>
      </c>
      <c r="X11" s="321">
        <f t="shared" si="48"/>
        <v>40422935809</v>
      </c>
      <c r="Y11" s="354">
        <f t="shared" si="4"/>
        <v>1</v>
      </c>
      <c r="Z11" s="327">
        <v>3472798876</v>
      </c>
      <c r="AA11" s="326">
        <f t="shared" si="5"/>
        <v>3472798876</v>
      </c>
      <c r="AB11" s="326">
        <f t="shared" si="6"/>
        <v>7362333617</v>
      </c>
      <c r="AC11" s="326">
        <f t="shared" si="7"/>
        <v>11718612526</v>
      </c>
      <c r="AD11" s="326">
        <f t="shared" si="8"/>
        <v>16597644904</v>
      </c>
      <c r="AE11" s="326">
        <f t="shared" si="9"/>
        <v>22062161167</v>
      </c>
      <c r="AF11" s="326">
        <f t="shared" si="10"/>
        <v>28182419381</v>
      </c>
      <c r="AG11" s="326">
        <f t="shared" si="11"/>
        <v>36138755059</v>
      </c>
      <c r="AH11" s="326">
        <f t="shared" si="12"/>
        <v>44970287661</v>
      </c>
      <c r="AI11" s="354">
        <f t="shared" si="13"/>
        <v>1</v>
      </c>
      <c r="AJ11" s="334">
        <v>3472798876</v>
      </c>
      <c r="AK11" s="333">
        <f t="shared" si="14"/>
        <v>3472798876</v>
      </c>
      <c r="AL11" s="333">
        <f t="shared" si="15"/>
        <v>7362333617</v>
      </c>
      <c r="AM11" s="333">
        <f t="shared" si="16"/>
        <v>11718612526</v>
      </c>
      <c r="AN11" s="333">
        <f t="shared" si="17"/>
        <v>16597644904</v>
      </c>
      <c r="AO11" s="333">
        <f t="shared" si="18"/>
        <v>22062161167</v>
      </c>
      <c r="AP11" s="333">
        <f t="shared" si="19"/>
        <v>28182419381</v>
      </c>
      <c r="AQ11" s="333">
        <f t="shared" si="20"/>
        <v>36138755059</v>
      </c>
      <c r="AR11" s="333">
        <f t="shared" si="21"/>
        <v>44970287661</v>
      </c>
      <c r="AS11" s="354">
        <f t="shared" si="22"/>
        <v>1</v>
      </c>
      <c r="AT11" s="341">
        <v>3472798876</v>
      </c>
      <c r="AU11" s="340">
        <f t="shared" si="23"/>
        <v>3472798876</v>
      </c>
      <c r="AV11" s="340">
        <f t="shared" si="24"/>
        <v>7362333617</v>
      </c>
      <c r="AW11" s="340">
        <f t="shared" si="25"/>
        <v>11718612526</v>
      </c>
      <c r="AX11" s="340">
        <f t="shared" si="26"/>
        <v>16597644904</v>
      </c>
      <c r="AY11" s="340">
        <f t="shared" si="27"/>
        <v>22062161167</v>
      </c>
      <c r="AZ11" s="340">
        <f t="shared" si="28"/>
        <v>28182419381</v>
      </c>
      <c r="BA11" s="340">
        <f t="shared" si="29"/>
        <v>36138755059</v>
      </c>
      <c r="BB11" s="340">
        <f t="shared" si="30"/>
        <v>44970287661</v>
      </c>
      <c r="BC11" s="354">
        <f t="shared" si="31"/>
        <v>1</v>
      </c>
      <c r="BD11" s="346">
        <v>3472798876</v>
      </c>
      <c r="BE11" s="345">
        <f t="shared" si="32"/>
        <v>3472798876</v>
      </c>
      <c r="BF11" s="345">
        <f t="shared" si="33"/>
        <v>7362333617</v>
      </c>
      <c r="BG11" s="345">
        <f t="shared" si="34"/>
        <v>11718612526</v>
      </c>
      <c r="BH11" s="345">
        <f t="shared" si="35"/>
        <v>16597644904</v>
      </c>
      <c r="BI11" s="345">
        <f t="shared" si="36"/>
        <v>22062161167</v>
      </c>
      <c r="BJ11" s="345">
        <f t="shared" si="37"/>
        <v>28182419381</v>
      </c>
      <c r="BK11" s="345">
        <f t="shared" si="38"/>
        <v>36138755059</v>
      </c>
      <c r="BL11" s="345">
        <f t="shared" si="39"/>
        <v>44970287661</v>
      </c>
      <c r="BM11" s="354">
        <f t="shared" si="40"/>
        <v>1</v>
      </c>
    </row>
    <row r="12" spans="2:66" s="41" customFormat="1" ht="24" customHeight="1">
      <c r="B12" s="53">
        <v>205</v>
      </c>
      <c r="C12" s="54" t="s">
        <v>5</v>
      </c>
      <c r="D12" s="49">
        <f t="shared" si="1"/>
        <v>206</v>
      </c>
      <c r="E12" s="43">
        <v>3889534741</v>
      </c>
      <c r="F12" s="314">
        <v>571115568</v>
      </c>
      <c r="G12" s="313">
        <f t="shared" si="2"/>
        <v>571115568</v>
      </c>
      <c r="H12" s="313">
        <f t="shared" si="0"/>
        <v>1142231136</v>
      </c>
      <c r="I12" s="313">
        <f t="shared" si="0"/>
        <v>1713346704</v>
      </c>
      <c r="J12" s="313">
        <f t="shared" si="0"/>
        <v>2284462272</v>
      </c>
      <c r="K12" s="313">
        <f t="shared" si="0"/>
        <v>2855577840</v>
      </c>
      <c r="L12" s="313">
        <f t="shared" si="0"/>
        <v>3426693408</v>
      </c>
      <c r="M12" s="313">
        <f t="shared" si="0"/>
        <v>3997808976</v>
      </c>
      <c r="N12" s="313">
        <f t="shared" si="0"/>
        <v>4568924544</v>
      </c>
      <c r="O12" s="354">
        <f t="shared" si="3"/>
        <v>0.14683390328920576</v>
      </c>
      <c r="P12" s="352">
        <v>3889534741</v>
      </c>
      <c r="Q12" s="321">
        <f t="shared" si="41"/>
        <v>3889534741</v>
      </c>
      <c r="R12" s="321">
        <f t="shared" si="42"/>
        <v>8245813650</v>
      </c>
      <c r="S12" s="321">
        <f t="shared" si="43"/>
        <v>13124846028</v>
      </c>
      <c r="T12" s="321">
        <f t="shared" si="44"/>
        <v>18589362291</v>
      </c>
      <c r="U12" s="321">
        <f t="shared" si="45"/>
        <v>24709620505</v>
      </c>
      <c r="V12" s="321">
        <f t="shared" si="46"/>
        <v>30829878719</v>
      </c>
      <c r="W12" s="321">
        <f t="shared" si="47"/>
        <v>36950136933</v>
      </c>
      <c r="X12" s="321">
        <f t="shared" si="48"/>
        <v>43070395147</v>
      </c>
      <c r="Y12" s="354">
        <f t="shared" si="4"/>
        <v>1</v>
      </c>
      <c r="Z12" s="327">
        <v>3889534741</v>
      </c>
      <c r="AA12" s="326">
        <f t="shared" si="5"/>
        <v>3889534741</v>
      </c>
      <c r="AB12" s="326">
        <f t="shared" si="6"/>
        <v>8245813650</v>
      </c>
      <c r="AC12" s="326">
        <f t="shared" si="7"/>
        <v>13124846028</v>
      </c>
      <c r="AD12" s="326">
        <f t="shared" si="8"/>
        <v>18589362291</v>
      </c>
      <c r="AE12" s="326">
        <f t="shared" si="9"/>
        <v>24709620505</v>
      </c>
      <c r="AF12" s="326">
        <f t="shared" si="10"/>
        <v>32665956183</v>
      </c>
      <c r="AG12" s="326">
        <f t="shared" si="11"/>
        <v>41497488785</v>
      </c>
      <c r="AH12" s="326">
        <f t="shared" si="12"/>
        <v>51300489973</v>
      </c>
      <c r="AI12" s="354">
        <f t="shared" si="13"/>
        <v>1</v>
      </c>
      <c r="AJ12" s="334">
        <v>3889534741</v>
      </c>
      <c r="AK12" s="333">
        <f t="shared" si="14"/>
        <v>3889534741</v>
      </c>
      <c r="AL12" s="333">
        <f t="shared" si="15"/>
        <v>8245813650</v>
      </c>
      <c r="AM12" s="333">
        <f t="shared" si="16"/>
        <v>13124846028</v>
      </c>
      <c r="AN12" s="333">
        <f t="shared" si="17"/>
        <v>18589362291</v>
      </c>
      <c r="AO12" s="333">
        <f t="shared" si="18"/>
        <v>24709620505</v>
      </c>
      <c r="AP12" s="333">
        <f t="shared" si="19"/>
        <v>32665956183</v>
      </c>
      <c r="AQ12" s="333">
        <f t="shared" si="20"/>
        <v>41497488785</v>
      </c>
      <c r="AR12" s="333">
        <f t="shared" si="21"/>
        <v>51300489973</v>
      </c>
      <c r="AS12" s="354">
        <f t="shared" si="22"/>
        <v>1</v>
      </c>
      <c r="AT12" s="341">
        <v>3889534741</v>
      </c>
      <c r="AU12" s="340">
        <f t="shared" si="23"/>
        <v>3889534741</v>
      </c>
      <c r="AV12" s="340">
        <f t="shared" si="24"/>
        <v>8245813650</v>
      </c>
      <c r="AW12" s="340">
        <f t="shared" si="25"/>
        <v>13124846028</v>
      </c>
      <c r="AX12" s="340">
        <f t="shared" si="26"/>
        <v>18589362291</v>
      </c>
      <c r="AY12" s="340">
        <f t="shared" si="27"/>
        <v>24709620505</v>
      </c>
      <c r="AZ12" s="340">
        <f t="shared" si="28"/>
        <v>32665956183</v>
      </c>
      <c r="BA12" s="340">
        <f t="shared" si="29"/>
        <v>41497488785</v>
      </c>
      <c r="BB12" s="340">
        <f t="shared" si="30"/>
        <v>51300489973</v>
      </c>
      <c r="BC12" s="354">
        <f t="shared" si="31"/>
        <v>1</v>
      </c>
      <c r="BD12" s="346">
        <v>3889534741</v>
      </c>
      <c r="BE12" s="345">
        <f t="shared" si="32"/>
        <v>3889534741</v>
      </c>
      <c r="BF12" s="345">
        <f t="shared" si="33"/>
        <v>8245813650</v>
      </c>
      <c r="BG12" s="345">
        <f t="shared" si="34"/>
        <v>13124846028</v>
      </c>
      <c r="BH12" s="345">
        <f t="shared" si="35"/>
        <v>18589362291</v>
      </c>
      <c r="BI12" s="345">
        <f t="shared" si="36"/>
        <v>24709620505</v>
      </c>
      <c r="BJ12" s="345">
        <f t="shared" si="37"/>
        <v>32665956183</v>
      </c>
      <c r="BK12" s="345">
        <f t="shared" si="38"/>
        <v>41497488785</v>
      </c>
      <c r="BL12" s="345">
        <f t="shared" si="39"/>
        <v>51300489973</v>
      </c>
      <c r="BM12" s="354">
        <f t="shared" si="40"/>
        <v>1</v>
      </c>
    </row>
    <row r="13" spans="2:66" s="41" customFormat="1" ht="24" customHeight="1">
      <c r="B13" s="53">
        <v>206</v>
      </c>
      <c r="C13" s="54" t="s">
        <v>5</v>
      </c>
      <c r="D13" s="49">
        <f t="shared" si="1"/>
        <v>207</v>
      </c>
      <c r="E13" s="43">
        <v>4356278909</v>
      </c>
      <c r="F13" s="314">
        <v>571115568</v>
      </c>
      <c r="G13" s="313">
        <f t="shared" si="2"/>
        <v>571115568</v>
      </c>
      <c r="H13" s="313">
        <f t="shared" si="0"/>
        <v>1142231136</v>
      </c>
      <c r="I13" s="313">
        <f t="shared" si="0"/>
        <v>1713346704</v>
      </c>
      <c r="J13" s="313">
        <f t="shared" si="0"/>
        <v>2284462272</v>
      </c>
      <c r="K13" s="313">
        <f t="shared" si="0"/>
        <v>2855577840</v>
      </c>
      <c r="L13" s="313">
        <f t="shared" si="0"/>
        <v>3426693408</v>
      </c>
      <c r="M13" s="313">
        <f t="shared" si="0"/>
        <v>3997808976</v>
      </c>
      <c r="N13" s="313">
        <f t="shared" si="0"/>
        <v>4568924544</v>
      </c>
      <c r="O13" s="354">
        <f t="shared" si="3"/>
        <v>0.13110169939304958</v>
      </c>
      <c r="P13" s="352">
        <v>4356278909</v>
      </c>
      <c r="Q13" s="321">
        <f t="shared" si="41"/>
        <v>4356278909</v>
      </c>
      <c r="R13" s="321">
        <f t="shared" si="42"/>
        <v>9235311287</v>
      </c>
      <c r="S13" s="321">
        <f t="shared" si="43"/>
        <v>14699827550</v>
      </c>
      <c r="T13" s="321">
        <f t="shared" si="44"/>
        <v>20820085764</v>
      </c>
      <c r="U13" s="321">
        <f t="shared" si="45"/>
        <v>26940343978</v>
      </c>
      <c r="V13" s="321">
        <f t="shared" si="46"/>
        <v>33060602192</v>
      </c>
      <c r="W13" s="321">
        <f t="shared" si="47"/>
        <v>39180860406</v>
      </c>
      <c r="X13" s="321">
        <f t="shared" si="48"/>
        <v>45301118620</v>
      </c>
      <c r="Y13" s="354">
        <f t="shared" si="4"/>
        <v>1</v>
      </c>
      <c r="Z13" s="327">
        <v>4356278909</v>
      </c>
      <c r="AA13" s="326">
        <f t="shared" si="5"/>
        <v>4356278909</v>
      </c>
      <c r="AB13" s="326">
        <f t="shared" si="6"/>
        <v>9235311287</v>
      </c>
      <c r="AC13" s="326">
        <f t="shared" si="7"/>
        <v>14699827550</v>
      </c>
      <c r="AD13" s="326">
        <f t="shared" si="8"/>
        <v>20820085764</v>
      </c>
      <c r="AE13" s="326">
        <f t="shared" si="9"/>
        <v>28776421442</v>
      </c>
      <c r="AF13" s="326">
        <f t="shared" si="10"/>
        <v>37607954044</v>
      </c>
      <c r="AG13" s="326">
        <f t="shared" si="11"/>
        <v>47410955232</v>
      </c>
      <c r="AH13" s="326">
        <f t="shared" si="12"/>
        <v>58292286550</v>
      </c>
      <c r="AI13" s="354">
        <f t="shared" si="13"/>
        <v>1</v>
      </c>
      <c r="AJ13" s="334">
        <v>4356278909</v>
      </c>
      <c r="AK13" s="333">
        <f t="shared" si="14"/>
        <v>4356278909</v>
      </c>
      <c r="AL13" s="333">
        <f t="shared" si="15"/>
        <v>9235311287</v>
      </c>
      <c r="AM13" s="333">
        <f t="shared" si="16"/>
        <v>14699827550</v>
      </c>
      <c r="AN13" s="333">
        <f t="shared" si="17"/>
        <v>20820085764</v>
      </c>
      <c r="AO13" s="333">
        <f t="shared" si="18"/>
        <v>28776421442</v>
      </c>
      <c r="AP13" s="333">
        <f t="shared" si="19"/>
        <v>37607954044</v>
      </c>
      <c r="AQ13" s="333">
        <f t="shared" si="20"/>
        <v>47410955232</v>
      </c>
      <c r="AR13" s="333">
        <f t="shared" si="21"/>
        <v>58292286550</v>
      </c>
      <c r="AS13" s="354">
        <f t="shared" si="22"/>
        <v>1</v>
      </c>
      <c r="AT13" s="341">
        <v>4356278909</v>
      </c>
      <c r="AU13" s="340">
        <f t="shared" si="23"/>
        <v>4356278909</v>
      </c>
      <c r="AV13" s="340">
        <f t="shared" si="24"/>
        <v>9235311287</v>
      </c>
      <c r="AW13" s="340">
        <f t="shared" si="25"/>
        <v>14699827550</v>
      </c>
      <c r="AX13" s="340">
        <f t="shared" si="26"/>
        <v>20820085764</v>
      </c>
      <c r="AY13" s="340">
        <f t="shared" si="27"/>
        <v>28776421442</v>
      </c>
      <c r="AZ13" s="340">
        <f t="shared" si="28"/>
        <v>37607954044</v>
      </c>
      <c r="BA13" s="340">
        <f t="shared" si="29"/>
        <v>47410955232</v>
      </c>
      <c r="BB13" s="340">
        <f t="shared" si="30"/>
        <v>58292286550</v>
      </c>
      <c r="BC13" s="354">
        <f t="shared" si="31"/>
        <v>1</v>
      </c>
      <c r="BD13" s="346">
        <v>4356278909</v>
      </c>
      <c r="BE13" s="345">
        <f t="shared" si="32"/>
        <v>4356278909</v>
      </c>
      <c r="BF13" s="345">
        <f t="shared" si="33"/>
        <v>9235311287</v>
      </c>
      <c r="BG13" s="345">
        <f t="shared" si="34"/>
        <v>14699827550</v>
      </c>
      <c r="BH13" s="345">
        <f t="shared" si="35"/>
        <v>20820085764</v>
      </c>
      <c r="BI13" s="345">
        <f t="shared" si="36"/>
        <v>28776421442</v>
      </c>
      <c r="BJ13" s="345">
        <f t="shared" si="37"/>
        <v>37607954044</v>
      </c>
      <c r="BK13" s="345">
        <f t="shared" si="38"/>
        <v>47410955232</v>
      </c>
      <c r="BL13" s="345">
        <f t="shared" si="39"/>
        <v>58292286550</v>
      </c>
      <c r="BM13" s="354">
        <f t="shared" si="40"/>
        <v>1</v>
      </c>
    </row>
    <row r="14" spans="2:66" s="41" customFormat="1" ht="24" customHeight="1">
      <c r="B14" s="53">
        <v>207</v>
      </c>
      <c r="C14" s="54" t="s">
        <v>5</v>
      </c>
      <c r="D14" s="49">
        <f t="shared" si="1"/>
        <v>208</v>
      </c>
      <c r="E14" s="43">
        <v>4879032378</v>
      </c>
      <c r="F14" s="314">
        <v>571115568</v>
      </c>
      <c r="G14" s="313">
        <f t="shared" si="2"/>
        <v>571115568</v>
      </c>
      <c r="H14" s="313">
        <f t="shared" si="0"/>
        <v>1142231136</v>
      </c>
      <c r="I14" s="313">
        <f t="shared" si="0"/>
        <v>1713346704</v>
      </c>
      <c r="J14" s="313">
        <f t="shared" si="0"/>
        <v>2284462272</v>
      </c>
      <c r="K14" s="313">
        <f t="shared" si="0"/>
        <v>2855577840</v>
      </c>
      <c r="L14" s="313">
        <f t="shared" si="0"/>
        <v>3426693408</v>
      </c>
      <c r="M14" s="313">
        <f t="shared" si="0"/>
        <v>3997808976</v>
      </c>
      <c r="N14" s="313">
        <f t="shared" si="0"/>
        <v>4568924544</v>
      </c>
      <c r="O14" s="354">
        <f t="shared" si="3"/>
        <v>0.11705508874571359</v>
      </c>
      <c r="P14" s="352">
        <v>4879032378</v>
      </c>
      <c r="Q14" s="321">
        <f t="shared" si="41"/>
        <v>4879032378</v>
      </c>
      <c r="R14" s="321">
        <f t="shared" si="42"/>
        <v>10343548641</v>
      </c>
      <c r="S14" s="321">
        <f t="shared" si="43"/>
        <v>16463806855</v>
      </c>
      <c r="T14" s="321">
        <f t="shared" si="44"/>
        <v>22584065069</v>
      </c>
      <c r="U14" s="321">
        <f t="shared" si="45"/>
        <v>28704323283</v>
      </c>
      <c r="V14" s="321">
        <f t="shared" si="46"/>
        <v>34824581497</v>
      </c>
      <c r="W14" s="321">
        <f t="shared" si="47"/>
        <v>40944839711</v>
      </c>
      <c r="X14" s="321">
        <f t="shared" si="48"/>
        <v>47065097925</v>
      </c>
      <c r="Y14" s="354">
        <f t="shared" si="4"/>
        <v>1</v>
      </c>
      <c r="Z14" s="327">
        <v>4879032378</v>
      </c>
      <c r="AA14" s="326">
        <f t="shared" si="5"/>
        <v>4879032378</v>
      </c>
      <c r="AB14" s="326">
        <f t="shared" si="6"/>
        <v>10343548641</v>
      </c>
      <c r="AC14" s="326">
        <f t="shared" si="7"/>
        <v>16463806855</v>
      </c>
      <c r="AD14" s="326">
        <f t="shared" si="8"/>
        <v>24420142533</v>
      </c>
      <c r="AE14" s="326">
        <f t="shared" si="9"/>
        <v>33251675135</v>
      </c>
      <c r="AF14" s="326">
        <f t="shared" si="10"/>
        <v>43054676323</v>
      </c>
      <c r="AG14" s="326">
        <f t="shared" si="11"/>
        <v>53936007641</v>
      </c>
      <c r="AH14" s="326">
        <f t="shared" si="12"/>
        <v>66014285403</v>
      </c>
      <c r="AI14" s="354">
        <f t="shared" si="13"/>
        <v>1</v>
      </c>
      <c r="AJ14" s="334">
        <v>4879032378</v>
      </c>
      <c r="AK14" s="333">
        <f t="shared" si="14"/>
        <v>4879032378</v>
      </c>
      <c r="AL14" s="333">
        <f t="shared" si="15"/>
        <v>10343548641</v>
      </c>
      <c r="AM14" s="333">
        <f t="shared" si="16"/>
        <v>16463806855</v>
      </c>
      <c r="AN14" s="333">
        <f t="shared" si="17"/>
        <v>24420142533</v>
      </c>
      <c r="AO14" s="333">
        <f t="shared" si="18"/>
        <v>33251675135</v>
      </c>
      <c r="AP14" s="333">
        <f t="shared" si="19"/>
        <v>43054676323</v>
      </c>
      <c r="AQ14" s="333">
        <f t="shared" si="20"/>
        <v>53936007641</v>
      </c>
      <c r="AR14" s="333">
        <f t="shared" si="21"/>
        <v>66014285403</v>
      </c>
      <c r="AS14" s="354">
        <f t="shared" si="22"/>
        <v>1</v>
      </c>
      <c r="AT14" s="341">
        <v>4879032378</v>
      </c>
      <c r="AU14" s="340">
        <f t="shared" si="23"/>
        <v>4879032378</v>
      </c>
      <c r="AV14" s="340">
        <f t="shared" si="24"/>
        <v>10343548641</v>
      </c>
      <c r="AW14" s="340">
        <f t="shared" si="25"/>
        <v>16463806855</v>
      </c>
      <c r="AX14" s="340">
        <f t="shared" si="26"/>
        <v>24420142533</v>
      </c>
      <c r="AY14" s="340">
        <f t="shared" si="27"/>
        <v>33251675135</v>
      </c>
      <c r="AZ14" s="340">
        <f t="shared" si="28"/>
        <v>43054676323</v>
      </c>
      <c r="BA14" s="340">
        <f t="shared" si="29"/>
        <v>53936007641</v>
      </c>
      <c r="BB14" s="340">
        <f t="shared" si="30"/>
        <v>66014285403</v>
      </c>
      <c r="BC14" s="354">
        <f t="shared" si="31"/>
        <v>1</v>
      </c>
      <c r="BD14" s="346">
        <v>4879032378</v>
      </c>
      <c r="BE14" s="345">
        <f t="shared" si="32"/>
        <v>4879032378</v>
      </c>
      <c r="BF14" s="345">
        <f t="shared" si="33"/>
        <v>10343548641</v>
      </c>
      <c r="BG14" s="345">
        <f t="shared" si="34"/>
        <v>16463806855</v>
      </c>
      <c r="BH14" s="345">
        <f t="shared" si="35"/>
        <v>24420142533</v>
      </c>
      <c r="BI14" s="345">
        <f t="shared" si="36"/>
        <v>33251675135</v>
      </c>
      <c r="BJ14" s="345">
        <f t="shared" si="37"/>
        <v>43054676323</v>
      </c>
      <c r="BK14" s="345">
        <f t="shared" si="38"/>
        <v>53936007641</v>
      </c>
      <c r="BL14" s="345">
        <f t="shared" si="39"/>
        <v>66014285403</v>
      </c>
      <c r="BM14" s="354">
        <f t="shared" si="40"/>
        <v>1</v>
      </c>
    </row>
    <row r="15" spans="2:66" s="41" customFormat="1" ht="24" customHeight="1">
      <c r="B15" s="53">
        <v>208</v>
      </c>
      <c r="C15" s="54" t="s">
        <v>5</v>
      </c>
      <c r="D15" s="49">
        <f t="shared" si="1"/>
        <v>209</v>
      </c>
      <c r="E15" s="43">
        <v>5464516263</v>
      </c>
      <c r="F15" s="314">
        <v>571115568</v>
      </c>
      <c r="G15" s="313">
        <f t="shared" si="2"/>
        <v>571115568</v>
      </c>
      <c r="H15" s="313">
        <f t="shared" si="0"/>
        <v>1142231136</v>
      </c>
      <c r="I15" s="313">
        <f t="shared" si="0"/>
        <v>1713346704</v>
      </c>
      <c r="J15" s="313">
        <f t="shared" si="0"/>
        <v>2284462272</v>
      </c>
      <c r="K15" s="313">
        <f t="shared" si="0"/>
        <v>2855577840</v>
      </c>
      <c r="L15" s="313">
        <f t="shared" si="0"/>
        <v>3426693408</v>
      </c>
      <c r="M15" s="313">
        <f t="shared" si="0"/>
        <v>3997808976</v>
      </c>
      <c r="N15" s="313">
        <f t="shared" si="0"/>
        <v>4568924544</v>
      </c>
      <c r="O15" s="354">
        <f t="shared" si="3"/>
        <v>0.10451347210127243</v>
      </c>
      <c r="P15" s="352">
        <v>5464516263</v>
      </c>
      <c r="Q15" s="321">
        <f t="shared" si="41"/>
        <v>5464516263</v>
      </c>
      <c r="R15" s="321">
        <f t="shared" si="42"/>
        <v>11584774477</v>
      </c>
      <c r="S15" s="321">
        <f t="shared" si="43"/>
        <v>17705032691</v>
      </c>
      <c r="T15" s="321">
        <f t="shared" si="44"/>
        <v>23825290905</v>
      </c>
      <c r="U15" s="321">
        <f t="shared" si="45"/>
        <v>29945549119</v>
      </c>
      <c r="V15" s="321">
        <f t="shared" si="46"/>
        <v>36065807333</v>
      </c>
      <c r="W15" s="321">
        <f t="shared" si="47"/>
        <v>42186065547</v>
      </c>
      <c r="X15" s="321">
        <f t="shared" si="48"/>
        <v>48306323761</v>
      </c>
      <c r="Y15" s="354">
        <f t="shared" si="4"/>
        <v>1</v>
      </c>
      <c r="Z15" s="327">
        <v>5464516263</v>
      </c>
      <c r="AA15" s="326">
        <f t="shared" si="5"/>
        <v>5464516263</v>
      </c>
      <c r="AB15" s="326">
        <f t="shared" si="6"/>
        <v>11584774477</v>
      </c>
      <c r="AC15" s="326">
        <f t="shared" si="7"/>
        <v>19541110155</v>
      </c>
      <c r="AD15" s="326">
        <f t="shared" si="8"/>
        <v>28372642757</v>
      </c>
      <c r="AE15" s="326">
        <f t="shared" si="9"/>
        <v>38175643945</v>
      </c>
      <c r="AF15" s="326">
        <f t="shared" si="10"/>
        <v>49056975263</v>
      </c>
      <c r="AG15" s="326">
        <f t="shared" si="11"/>
        <v>61135253025</v>
      </c>
      <c r="AH15" s="326">
        <f t="shared" si="12"/>
        <v>76837014115</v>
      </c>
      <c r="AI15" s="354">
        <f t="shared" si="13"/>
        <v>1</v>
      </c>
      <c r="AJ15" s="334">
        <v>5464516263</v>
      </c>
      <c r="AK15" s="333">
        <f t="shared" si="14"/>
        <v>5464516263</v>
      </c>
      <c r="AL15" s="333">
        <f t="shared" si="15"/>
        <v>11584774477</v>
      </c>
      <c r="AM15" s="333">
        <f t="shared" si="16"/>
        <v>19541110155</v>
      </c>
      <c r="AN15" s="333">
        <f t="shared" si="17"/>
        <v>28372642757</v>
      </c>
      <c r="AO15" s="333">
        <f t="shared" si="18"/>
        <v>38175643945</v>
      </c>
      <c r="AP15" s="333">
        <f t="shared" si="19"/>
        <v>49056975263</v>
      </c>
      <c r="AQ15" s="333">
        <f t="shared" si="20"/>
        <v>61135253025</v>
      </c>
      <c r="AR15" s="333">
        <f t="shared" si="21"/>
        <v>76837014115</v>
      </c>
      <c r="AS15" s="354">
        <f t="shared" si="22"/>
        <v>1</v>
      </c>
      <c r="AT15" s="341">
        <v>5464516263</v>
      </c>
      <c r="AU15" s="340">
        <f t="shared" si="23"/>
        <v>5464516263</v>
      </c>
      <c r="AV15" s="340">
        <f t="shared" si="24"/>
        <v>11584774477</v>
      </c>
      <c r="AW15" s="340">
        <f t="shared" si="25"/>
        <v>19541110155</v>
      </c>
      <c r="AX15" s="340">
        <f t="shared" si="26"/>
        <v>28372642757</v>
      </c>
      <c r="AY15" s="340">
        <f t="shared" si="27"/>
        <v>38175643945</v>
      </c>
      <c r="AZ15" s="340">
        <f t="shared" si="28"/>
        <v>49056975263</v>
      </c>
      <c r="BA15" s="340">
        <f t="shared" si="29"/>
        <v>61135253025</v>
      </c>
      <c r="BB15" s="340">
        <f t="shared" si="30"/>
        <v>76837014115</v>
      </c>
      <c r="BC15" s="354">
        <f t="shared" si="31"/>
        <v>1</v>
      </c>
      <c r="BD15" s="346">
        <v>5464516263</v>
      </c>
      <c r="BE15" s="345">
        <f t="shared" si="32"/>
        <v>5464516263</v>
      </c>
      <c r="BF15" s="345">
        <f t="shared" si="33"/>
        <v>11584774477</v>
      </c>
      <c r="BG15" s="345">
        <f t="shared" si="34"/>
        <v>19541110155</v>
      </c>
      <c r="BH15" s="345">
        <f t="shared" si="35"/>
        <v>28372642757</v>
      </c>
      <c r="BI15" s="345">
        <f t="shared" si="36"/>
        <v>38175643945</v>
      </c>
      <c r="BJ15" s="345">
        <f t="shared" si="37"/>
        <v>49056975263</v>
      </c>
      <c r="BK15" s="345">
        <f t="shared" si="38"/>
        <v>61135253025</v>
      </c>
      <c r="BL15" s="345">
        <f t="shared" si="39"/>
        <v>76837014115</v>
      </c>
      <c r="BM15" s="354">
        <f t="shared" si="40"/>
        <v>1</v>
      </c>
    </row>
    <row r="16" spans="2:66" s="41" customFormat="1" ht="24" customHeight="1" thickBot="1">
      <c r="B16" s="55">
        <v>209</v>
      </c>
      <c r="C16" s="56" t="s">
        <v>5</v>
      </c>
      <c r="D16" s="50">
        <f t="shared" si="1"/>
        <v>210</v>
      </c>
      <c r="E16" s="45">
        <v>6120258214</v>
      </c>
      <c r="F16" s="315">
        <v>571115568</v>
      </c>
      <c r="G16" s="313">
        <f t="shared" si="2"/>
        <v>571115568</v>
      </c>
      <c r="H16" s="313">
        <f t="shared" si="0"/>
        <v>1142231136</v>
      </c>
      <c r="I16" s="313">
        <f t="shared" si="0"/>
        <v>1713346704</v>
      </c>
      <c r="J16" s="313">
        <f t="shared" si="0"/>
        <v>2284462272</v>
      </c>
      <c r="K16" s="313">
        <f t="shared" si="0"/>
        <v>2855577840</v>
      </c>
      <c r="L16" s="313">
        <f t="shared" si="0"/>
        <v>3426693408</v>
      </c>
      <c r="M16" s="313">
        <f t="shared" si="0"/>
        <v>3997808976</v>
      </c>
      <c r="N16" s="313">
        <f t="shared" si="0"/>
        <v>4568924544</v>
      </c>
      <c r="O16" s="354">
        <f t="shared" si="3"/>
        <v>9.3315600098960144E-2</v>
      </c>
      <c r="P16" s="353">
        <v>6120258214</v>
      </c>
      <c r="Q16" s="321">
        <f t="shared" si="41"/>
        <v>6120258214</v>
      </c>
      <c r="R16" s="321">
        <f t="shared" si="42"/>
        <v>12240516428</v>
      </c>
      <c r="S16" s="321">
        <f t="shared" si="43"/>
        <v>18360774642</v>
      </c>
      <c r="T16" s="321">
        <f t="shared" si="44"/>
        <v>24481032856</v>
      </c>
      <c r="U16" s="321">
        <f t="shared" si="45"/>
        <v>30601291070</v>
      </c>
      <c r="V16" s="321">
        <f t="shared" si="46"/>
        <v>36721549284</v>
      </c>
      <c r="W16" s="321">
        <f t="shared" si="47"/>
        <v>42841807498</v>
      </c>
      <c r="X16" s="321">
        <f t="shared" si="48"/>
        <v>48962065712</v>
      </c>
      <c r="Y16" s="354">
        <f t="shared" si="4"/>
        <v>1</v>
      </c>
      <c r="Z16" s="328">
        <v>6120258214</v>
      </c>
      <c r="AA16" s="326">
        <f t="shared" si="5"/>
        <v>6120258214</v>
      </c>
      <c r="AB16" s="326">
        <f t="shared" si="6"/>
        <v>14076593892</v>
      </c>
      <c r="AC16" s="326">
        <f t="shared" si="7"/>
        <v>22908126494</v>
      </c>
      <c r="AD16" s="326">
        <f t="shared" si="8"/>
        <v>32711127682</v>
      </c>
      <c r="AE16" s="326">
        <f t="shared" si="9"/>
        <v>43592459000</v>
      </c>
      <c r="AF16" s="326">
        <f t="shared" si="10"/>
        <v>55670736762</v>
      </c>
      <c r="AG16" s="326">
        <f t="shared" si="11"/>
        <v>71372497852</v>
      </c>
      <c r="AH16" s="326">
        <f t="shared" si="12"/>
        <v>88487417440</v>
      </c>
      <c r="AI16" s="354">
        <f t="shared" si="13"/>
        <v>1</v>
      </c>
      <c r="AJ16" s="335">
        <v>6120258214</v>
      </c>
      <c r="AK16" s="333">
        <f t="shared" si="14"/>
        <v>6120258214</v>
      </c>
      <c r="AL16" s="333">
        <f t="shared" si="15"/>
        <v>14076593892</v>
      </c>
      <c r="AM16" s="333">
        <f t="shared" si="16"/>
        <v>22908126494</v>
      </c>
      <c r="AN16" s="333">
        <f t="shared" si="17"/>
        <v>32711127682</v>
      </c>
      <c r="AO16" s="333">
        <f t="shared" si="18"/>
        <v>43592459000</v>
      </c>
      <c r="AP16" s="333">
        <f t="shared" si="19"/>
        <v>55670736762</v>
      </c>
      <c r="AQ16" s="333">
        <f t="shared" si="20"/>
        <v>71372497852</v>
      </c>
      <c r="AR16" s="333">
        <f t="shared" si="21"/>
        <v>88487417440</v>
      </c>
      <c r="AS16" s="354">
        <f t="shared" si="22"/>
        <v>1</v>
      </c>
      <c r="AT16" s="342">
        <v>6120258214</v>
      </c>
      <c r="AU16" s="340">
        <f t="shared" si="23"/>
        <v>6120258214</v>
      </c>
      <c r="AV16" s="340">
        <f t="shared" si="24"/>
        <v>14076593892</v>
      </c>
      <c r="AW16" s="340">
        <f t="shared" si="25"/>
        <v>22908126494</v>
      </c>
      <c r="AX16" s="340">
        <f t="shared" si="26"/>
        <v>32711127682</v>
      </c>
      <c r="AY16" s="340">
        <f t="shared" si="27"/>
        <v>43592459000</v>
      </c>
      <c r="AZ16" s="340">
        <f t="shared" si="28"/>
        <v>55670736762</v>
      </c>
      <c r="BA16" s="340">
        <f t="shared" si="29"/>
        <v>71372497852</v>
      </c>
      <c r="BB16" s="340">
        <f t="shared" si="30"/>
        <v>88487417440</v>
      </c>
      <c r="BC16" s="354">
        <f t="shared" si="31"/>
        <v>1</v>
      </c>
      <c r="BD16" s="347">
        <v>6120258214</v>
      </c>
      <c r="BE16" s="345">
        <f t="shared" si="32"/>
        <v>6120258214</v>
      </c>
      <c r="BF16" s="345">
        <f t="shared" si="33"/>
        <v>14076593892</v>
      </c>
      <c r="BG16" s="345">
        <f t="shared" si="34"/>
        <v>22908126494</v>
      </c>
      <c r="BH16" s="345">
        <f t="shared" si="35"/>
        <v>32711127682</v>
      </c>
      <c r="BI16" s="345">
        <f t="shared" si="36"/>
        <v>43592459000</v>
      </c>
      <c r="BJ16" s="345">
        <f t="shared" si="37"/>
        <v>55670736762</v>
      </c>
      <c r="BK16" s="345">
        <f t="shared" si="38"/>
        <v>71372497852</v>
      </c>
      <c r="BL16" s="345">
        <f t="shared" si="39"/>
        <v>88487417440</v>
      </c>
      <c r="BM16" s="354">
        <f t="shared" si="40"/>
        <v>1</v>
      </c>
    </row>
    <row r="17" spans="2:65" s="41" customFormat="1" ht="24" customHeight="1">
      <c r="B17" s="59">
        <v>210</v>
      </c>
      <c r="C17" s="60" t="s">
        <v>5</v>
      </c>
      <c r="D17" s="52">
        <f t="shared" si="1"/>
        <v>211</v>
      </c>
      <c r="E17" s="44">
        <v>7956335678</v>
      </c>
      <c r="F17" s="313">
        <v>571115568</v>
      </c>
      <c r="G17" s="313">
        <f t="shared" si="2"/>
        <v>571115568</v>
      </c>
      <c r="H17" s="313">
        <f t="shared" si="0"/>
        <v>1142231136</v>
      </c>
      <c r="I17" s="313">
        <f t="shared" si="0"/>
        <v>1713346704</v>
      </c>
      <c r="J17" s="313">
        <f t="shared" si="0"/>
        <v>2284462272</v>
      </c>
      <c r="K17" s="313">
        <f t="shared" si="0"/>
        <v>2855577840</v>
      </c>
      <c r="L17" s="313">
        <f t="shared" si="0"/>
        <v>3426693408</v>
      </c>
      <c r="M17" s="313">
        <f t="shared" si="0"/>
        <v>3997808976</v>
      </c>
      <c r="N17" s="313">
        <f t="shared" si="0"/>
        <v>4568924544</v>
      </c>
      <c r="O17" s="354">
        <f t="shared" si="3"/>
        <v>7.1781230847158331E-2</v>
      </c>
      <c r="P17" s="351">
        <v>6120258214</v>
      </c>
      <c r="Q17" s="321">
        <f t="shared" si="41"/>
        <v>6120258214</v>
      </c>
      <c r="R17" s="321">
        <f t="shared" ref="R17:R80" si="49">P17+P18</f>
        <v>12240516428</v>
      </c>
      <c r="S17" s="321">
        <f t="shared" ref="S17:S80" si="50">P17+P18+P19</f>
        <v>18360774642</v>
      </c>
      <c r="T17" s="321">
        <f t="shared" ref="T17:T80" si="51">P17+P18+P19+P20</f>
        <v>24481032856</v>
      </c>
      <c r="U17" s="321">
        <f t="shared" ref="U17:U80" si="52">P17+P18+P19+P20+P21</f>
        <v>30601291070</v>
      </c>
      <c r="V17" s="321">
        <f t="shared" ref="V17:V80" si="53">P17+P18+P19+P20+P21+P22</f>
        <v>36721549284</v>
      </c>
      <c r="W17" s="321">
        <f t="shared" ref="W17:W80" si="54">P17+P18+P19+P20+P21+P22+P23</f>
        <v>42841807498</v>
      </c>
      <c r="X17" s="321">
        <f t="shared" ref="X17:X80" si="55">P17+P18+P19+P20+P21+P22+P23+P24</f>
        <v>48962065712</v>
      </c>
      <c r="Y17" s="354">
        <f t="shared" si="4"/>
        <v>0.76923076925010558</v>
      </c>
      <c r="Z17" s="326">
        <v>7956335678</v>
      </c>
      <c r="AA17" s="326">
        <f t="shared" si="5"/>
        <v>7956335678</v>
      </c>
      <c r="AB17" s="326">
        <f t="shared" si="6"/>
        <v>16787868280</v>
      </c>
      <c r="AC17" s="326">
        <f t="shared" si="7"/>
        <v>26590869468</v>
      </c>
      <c r="AD17" s="326">
        <f t="shared" si="8"/>
        <v>37472200786</v>
      </c>
      <c r="AE17" s="326">
        <f t="shared" si="9"/>
        <v>49550478548</v>
      </c>
      <c r="AF17" s="326">
        <f t="shared" si="10"/>
        <v>65252239638</v>
      </c>
      <c r="AG17" s="326">
        <f t="shared" si="11"/>
        <v>82367159226</v>
      </c>
      <c r="AH17" s="326">
        <f t="shared" si="12"/>
        <v>101022421576</v>
      </c>
      <c r="AI17" s="354">
        <f t="shared" si="13"/>
        <v>1</v>
      </c>
      <c r="AJ17" s="333">
        <v>7956335678</v>
      </c>
      <c r="AK17" s="333">
        <f t="shared" si="14"/>
        <v>7956335678</v>
      </c>
      <c r="AL17" s="333">
        <f t="shared" si="15"/>
        <v>16787868280</v>
      </c>
      <c r="AM17" s="333">
        <f t="shared" si="16"/>
        <v>26590869468</v>
      </c>
      <c r="AN17" s="333">
        <f t="shared" si="17"/>
        <v>37472200786</v>
      </c>
      <c r="AO17" s="333">
        <f t="shared" si="18"/>
        <v>49550478548</v>
      </c>
      <c r="AP17" s="333">
        <f t="shared" si="19"/>
        <v>65252239638</v>
      </c>
      <c r="AQ17" s="333">
        <f t="shared" si="20"/>
        <v>82367159226</v>
      </c>
      <c r="AR17" s="333">
        <f t="shared" si="21"/>
        <v>101022421576</v>
      </c>
      <c r="AS17" s="354">
        <f t="shared" si="22"/>
        <v>1</v>
      </c>
      <c r="AT17" s="340">
        <v>7956335678</v>
      </c>
      <c r="AU17" s="340">
        <f t="shared" si="23"/>
        <v>7956335678</v>
      </c>
      <c r="AV17" s="340">
        <f t="shared" si="24"/>
        <v>16787868280</v>
      </c>
      <c r="AW17" s="340">
        <f t="shared" si="25"/>
        <v>26590869468</v>
      </c>
      <c r="AX17" s="340">
        <f t="shared" si="26"/>
        <v>37472200786</v>
      </c>
      <c r="AY17" s="340">
        <f t="shared" si="27"/>
        <v>49550478548</v>
      </c>
      <c r="AZ17" s="340">
        <f t="shared" si="28"/>
        <v>65252239638</v>
      </c>
      <c r="BA17" s="340">
        <f t="shared" si="29"/>
        <v>82367159226</v>
      </c>
      <c r="BB17" s="340">
        <f t="shared" si="30"/>
        <v>101022421576</v>
      </c>
      <c r="BC17" s="354">
        <f t="shared" si="31"/>
        <v>1</v>
      </c>
      <c r="BD17" s="345">
        <v>7956335678</v>
      </c>
      <c r="BE17" s="345">
        <f t="shared" si="32"/>
        <v>7956335678</v>
      </c>
      <c r="BF17" s="345">
        <f t="shared" si="33"/>
        <v>16787868280</v>
      </c>
      <c r="BG17" s="345">
        <f t="shared" si="34"/>
        <v>26590869468</v>
      </c>
      <c r="BH17" s="345">
        <f t="shared" si="35"/>
        <v>37472200786</v>
      </c>
      <c r="BI17" s="345">
        <f t="shared" si="36"/>
        <v>49550478548</v>
      </c>
      <c r="BJ17" s="345">
        <f t="shared" si="37"/>
        <v>65252239638</v>
      </c>
      <c r="BK17" s="345">
        <f t="shared" si="38"/>
        <v>82367159226</v>
      </c>
      <c r="BL17" s="345">
        <f t="shared" si="39"/>
        <v>101022421576</v>
      </c>
      <c r="BM17" s="354">
        <f t="shared" si="40"/>
        <v>1</v>
      </c>
    </row>
    <row r="18" spans="2:65" s="41" customFormat="1" ht="24" customHeight="1">
      <c r="B18" s="53">
        <v>211</v>
      </c>
      <c r="C18" s="54" t="s">
        <v>5</v>
      </c>
      <c r="D18" s="49">
        <f t="shared" si="1"/>
        <v>212</v>
      </c>
      <c r="E18" s="43">
        <v>8831532602</v>
      </c>
      <c r="F18" s="314">
        <v>571115568</v>
      </c>
      <c r="G18" s="313">
        <f t="shared" si="2"/>
        <v>571115568</v>
      </c>
      <c r="H18" s="313">
        <f t="shared" si="0"/>
        <v>1142231136</v>
      </c>
      <c r="I18" s="313">
        <f t="shared" si="0"/>
        <v>1713346704</v>
      </c>
      <c r="J18" s="313">
        <f t="shared" si="0"/>
        <v>2284462272</v>
      </c>
      <c r="K18" s="313">
        <f t="shared" si="0"/>
        <v>2855577840</v>
      </c>
      <c r="L18" s="313">
        <f t="shared" si="0"/>
        <v>3426693408</v>
      </c>
      <c r="M18" s="313">
        <f t="shared" si="0"/>
        <v>3997808976</v>
      </c>
      <c r="N18" s="313">
        <f t="shared" si="0"/>
        <v>4568924544</v>
      </c>
      <c r="O18" s="354">
        <f t="shared" si="3"/>
        <v>6.4667775542227454E-2</v>
      </c>
      <c r="P18" s="352">
        <v>6120258214</v>
      </c>
      <c r="Q18" s="321">
        <f t="shared" si="41"/>
        <v>6120258214</v>
      </c>
      <c r="R18" s="321">
        <f t="shared" si="49"/>
        <v>12240516428</v>
      </c>
      <c r="S18" s="321">
        <f t="shared" si="50"/>
        <v>18360774642</v>
      </c>
      <c r="T18" s="321">
        <f t="shared" si="51"/>
        <v>24481032856</v>
      </c>
      <c r="U18" s="321">
        <f t="shared" si="52"/>
        <v>30601291070</v>
      </c>
      <c r="V18" s="321">
        <f t="shared" si="53"/>
        <v>36721549284</v>
      </c>
      <c r="W18" s="321">
        <f t="shared" si="54"/>
        <v>42841807498</v>
      </c>
      <c r="X18" s="321">
        <f t="shared" si="55"/>
        <v>48962065712</v>
      </c>
      <c r="Y18" s="354">
        <f t="shared" si="4"/>
        <v>0.69300069306362511</v>
      </c>
      <c r="Z18" s="327">
        <v>8831532602</v>
      </c>
      <c r="AA18" s="326">
        <f t="shared" si="5"/>
        <v>8831532602</v>
      </c>
      <c r="AB18" s="326">
        <f t="shared" si="6"/>
        <v>18634533790</v>
      </c>
      <c r="AC18" s="326">
        <f t="shared" si="7"/>
        <v>29515865108</v>
      </c>
      <c r="AD18" s="326">
        <f t="shared" si="8"/>
        <v>41594142870</v>
      </c>
      <c r="AE18" s="326">
        <f t="shared" si="9"/>
        <v>57295903960</v>
      </c>
      <c r="AF18" s="326">
        <f t="shared" si="10"/>
        <v>74410823548</v>
      </c>
      <c r="AG18" s="326">
        <f t="shared" si="11"/>
        <v>93066085898</v>
      </c>
      <c r="AH18" s="326">
        <f t="shared" si="12"/>
        <v>113400321859</v>
      </c>
      <c r="AI18" s="354">
        <f t="shared" si="13"/>
        <v>1</v>
      </c>
      <c r="AJ18" s="334">
        <v>8831532602</v>
      </c>
      <c r="AK18" s="333">
        <f t="shared" si="14"/>
        <v>8831532602</v>
      </c>
      <c r="AL18" s="333">
        <f t="shared" si="15"/>
        <v>18634533790</v>
      </c>
      <c r="AM18" s="333">
        <f t="shared" si="16"/>
        <v>29515865108</v>
      </c>
      <c r="AN18" s="333">
        <f t="shared" si="17"/>
        <v>41594142870</v>
      </c>
      <c r="AO18" s="333">
        <f t="shared" si="18"/>
        <v>57295903960</v>
      </c>
      <c r="AP18" s="333">
        <f t="shared" si="19"/>
        <v>74410823548</v>
      </c>
      <c r="AQ18" s="333">
        <f t="shared" si="20"/>
        <v>93066085898</v>
      </c>
      <c r="AR18" s="333">
        <f t="shared" si="21"/>
        <v>113400321859</v>
      </c>
      <c r="AS18" s="354">
        <f t="shared" si="22"/>
        <v>1</v>
      </c>
      <c r="AT18" s="341">
        <v>8831532602</v>
      </c>
      <c r="AU18" s="340">
        <f t="shared" si="23"/>
        <v>8831532602</v>
      </c>
      <c r="AV18" s="340">
        <f t="shared" si="24"/>
        <v>18634533790</v>
      </c>
      <c r="AW18" s="340">
        <f t="shared" si="25"/>
        <v>29515865108</v>
      </c>
      <c r="AX18" s="340">
        <f t="shared" si="26"/>
        <v>41594142870</v>
      </c>
      <c r="AY18" s="340">
        <f t="shared" si="27"/>
        <v>57295903960</v>
      </c>
      <c r="AZ18" s="340">
        <f t="shared" si="28"/>
        <v>74410823548</v>
      </c>
      <c r="BA18" s="340">
        <f t="shared" si="29"/>
        <v>93066085898</v>
      </c>
      <c r="BB18" s="340">
        <f t="shared" si="30"/>
        <v>113400321859</v>
      </c>
      <c r="BC18" s="354">
        <f t="shared" si="31"/>
        <v>1</v>
      </c>
      <c r="BD18" s="346">
        <v>8831532602</v>
      </c>
      <c r="BE18" s="345">
        <f t="shared" si="32"/>
        <v>8831532602</v>
      </c>
      <c r="BF18" s="345">
        <f t="shared" si="33"/>
        <v>18634533790</v>
      </c>
      <c r="BG18" s="345">
        <f t="shared" si="34"/>
        <v>29515865108</v>
      </c>
      <c r="BH18" s="345">
        <f t="shared" si="35"/>
        <v>41594142870</v>
      </c>
      <c r="BI18" s="345">
        <f t="shared" si="36"/>
        <v>57295903960</v>
      </c>
      <c r="BJ18" s="345">
        <f t="shared" si="37"/>
        <v>74410823548</v>
      </c>
      <c r="BK18" s="345">
        <f t="shared" si="38"/>
        <v>93066085898</v>
      </c>
      <c r="BL18" s="345">
        <f t="shared" si="39"/>
        <v>113400321859</v>
      </c>
      <c r="BM18" s="354">
        <f t="shared" si="40"/>
        <v>1</v>
      </c>
    </row>
    <row r="19" spans="2:65" s="41" customFormat="1" ht="24" customHeight="1">
      <c r="B19" s="53">
        <v>212</v>
      </c>
      <c r="C19" s="54" t="s">
        <v>5</v>
      </c>
      <c r="D19" s="49">
        <f t="shared" si="1"/>
        <v>213</v>
      </c>
      <c r="E19" s="43">
        <v>9803001188</v>
      </c>
      <c r="F19" s="314">
        <v>571115568</v>
      </c>
      <c r="G19" s="313">
        <f t="shared" si="2"/>
        <v>571115568</v>
      </c>
      <c r="H19" s="313">
        <f t="shared" si="0"/>
        <v>1142231136</v>
      </c>
      <c r="I19" s="313">
        <f t="shared" si="0"/>
        <v>1713346704</v>
      </c>
      <c r="J19" s="313">
        <f t="shared" si="0"/>
        <v>2284462272</v>
      </c>
      <c r="K19" s="313">
        <f t="shared" si="0"/>
        <v>2855577840</v>
      </c>
      <c r="L19" s="313">
        <f t="shared" si="0"/>
        <v>3426693408</v>
      </c>
      <c r="M19" s="313">
        <f t="shared" si="0"/>
        <v>3997808976</v>
      </c>
      <c r="N19" s="313">
        <f t="shared" si="0"/>
        <v>4568924544</v>
      </c>
      <c r="O19" s="354">
        <f t="shared" si="3"/>
        <v>5.8259257246557422E-2</v>
      </c>
      <c r="P19" s="352">
        <v>6120258214</v>
      </c>
      <c r="Q19" s="321">
        <f t="shared" si="41"/>
        <v>6120258214</v>
      </c>
      <c r="R19" s="321">
        <f t="shared" si="49"/>
        <v>12240516428</v>
      </c>
      <c r="S19" s="321">
        <f t="shared" si="50"/>
        <v>18360774642</v>
      </c>
      <c r="T19" s="321">
        <f t="shared" si="51"/>
        <v>24481032856</v>
      </c>
      <c r="U19" s="321">
        <f t="shared" si="52"/>
        <v>30601291070</v>
      </c>
      <c r="V19" s="321">
        <f t="shared" si="53"/>
        <v>36721549284</v>
      </c>
      <c r="W19" s="321">
        <f t="shared" si="54"/>
        <v>42841807498</v>
      </c>
      <c r="X19" s="321">
        <f t="shared" si="55"/>
        <v>48962065712</v>
      </c>
      <c r="Y19" s="354">
        <f t="shared" si="4"/>
        <v>0.62432494871997968</v>
      </c>
      <c r="Z19" s="327">
        <v>9803001188</v>
      </c>
      <c r="AA19" s="326">
        <f t="shared" si="5"/>
        <v>9803001188</v>
      </c>
      <c r="AB19" s="326">
        <f t="shared" si="6"/>
        <v>20684332506</v>
      </c>
      <c r="AC19" s="326">
        <f t="shared" si="7"/>
        <v>32762610268</v>
      </c>
      <c r="AD19" s="326">
        <f t="shared" si="8"/>
        <v>48464371358</v>
      </c>
      <c r="AE19" s="326">
        <f t="shared" si="9"/>
        <v>65579290946</v>
      </c>
      <c r="AF19" s="326">
        <f t="shared" si="10"/>
        <v>84234553296</v>
      </c>
      <c r="AG19" s="326">
        <f t="shared" si="11"/>
        <v>104568789257</v>
      </c>
      <c r="AH19" s="326">
        <f t="shared" si="12"/>
        <v>126733106454</v>
      </c>
      <c r="AI19" s="354">
        <f t="shared" si="13"/>
        <v>1</v>
      </c>
      <c r="AJ19" s="334">
        <v>9803001188</v>
      </c>
      <c r="AK19" s="333">
        <f t="shared" si="14"/>
        <v>9803001188</v>
      </c>
      <c r="AL19" s="333">
        <f t="shared" si="15"/>
        <v>20684332506</v>
      </c>
      <c r="AM19" s="333">
        <f t="shared" si="16"/>
        <v>32762610268</v>
      </c>
      <c r="AN19" s="333">
        <f t="shared" si="17"/>
        <v>48464371358</v>
      </c>
      <c r="AO19" s="333">
        <f t="shared" si="18"/>
        <v>65579290946</v>
      </c>
      <c r="AP19" s="333">
        <f t="shared" si="19"/>
        <v>84234553296</v>
      </c>
      <c r="AQ19" s="333">
        <f t="shared" si="20"/>
        <v>104568789257</v>
      </c>
      <c r="AR19" s="333">
        <f t="shared" si="21"/>
        <v>126733106454</v>
      </c>
      <c r="AS19" s="354">
        <f t="shared" si="22"/>
        <v>1</v>
      </c>
      <c r="AT19" s="341">
        <v>9803001188</v>
      </c>
      <c r="AU19" s="340">
        <f t="shared" si="23"/>
        <v>9803001188</v>
      </c>
      <c r="AV19" s="340">
        <f t="shared" si="24"/>
        <v>20684332506</v>
      </c>
      <c r="AW19" s="340">
        <f t="shared" si="25"/>
        <v>32762610268</v>
      </c>
      <c r="AX19" s="340">
        <f t="shared" si="26"/>
        <v>48464371358</v>
      </c>
      <c r="AY19" s="340">
        <f t="shared" si="27"/>
        <v>65579290946</v>
      </c>
      <c r="AZ19" s="340">
        <f t="shared" si="28"/>
        <v>84234553296</v>
      </c>
      <c r="BA19" s="340">
        <f t="shared" si="29"/>
        <v>104568789257</v>
      </c>
      <c r="BB19" s="340">
        <f t="shared" si="30"/>
        <v>126733106454</v>
      </c>
      <c r="BC19" s="354">
        <f t="shared" si="31"/>
        <v>1</v>
      </c>
      <c r="BD19" s="346">
        <v>9803001188</v>
      </c>
      <c r="BE19" s="345">
        <f t="shared" si="32"/>
        <v>9803001188</v>
      </c>
      <c r="BF19" s="345">
        <f t="shared" si="33"/>
        <v>20684332506</v>
      </c>
      <c r="BG19" s="345">
        <f t="shared" si="34"/>
        <v>32762610268</v>
      </c>
      <c r="BH19" s="345">
        <f t="shared" si="35"/>
        <v>48464371358</v>
      </c>
      <c r="BI19" s="345">
        <f t="shared" si="36"/>
        <v>65579290946</v>
      </c>
      <c r="BJ19" s="345">
        <f t="shared" si="37"/>
        <v>84234553296</v>
      </c>
      <c r="BK19" s="345">
        <f t="shared" si="38"/>
        <v>104568789257</v>
      </c>
      <c r="BL19" s="345">
        <f t="shared" si="39"/>
        <v>126733106454</v>
      </c>
      <c r="BM19" s="354">
        <f t="shared" si="40"/>
        <v>1</v>
      </c>
    </row>
    <row r="20" spans="2:65" s="41" customFormat="1" ht="24" customHeight="1">
      <c r="B20" s="53">
        <v>213</v>
      </c>
      <c r="C20" s="54" t="s">
        <v>5</v>
      </c>
      <c r="D20" s="49">
        <f t="shared" si="1"/>
        <v>214</v>
      </c>
      <c r="E20" s="43">
        <v>10881331318</v>
      </c>
      <c r="F20" s="314">
        <v>571115568</v>
      </c>
      <c r="G20" s="313">
        <f t="shared" si="2"/>
        <v>571115568</v>
      </c>
      <c r="H20" s="313">
        <f t="shared" si="0"/>
        <v>1142231136</v>
      </c>
      <c r="I20" s="313">
        <f t="shared" si="0"/>
        <v>1713346704</v>
      </c>
      <c r="J20" s="313">
        <f t="shared" si="0"/>
        <v>2284462272</v>
      </c>
      <c r="K20" s="313">
        <f t="shared" si="0"/>
        <v>2855577840</v>
      </c>
      <c r="L20" s="313">
        <f t="shared" si="0"/>
        <v>3426693408</v>
      </c>
      <c r="M20" s="313">
        <f t="shared" si="0"/>
        <v>3997808976</v>
      </c>
      <c r="N20" s="313">
        <f t="shared" si="0"/>
        <v>4568924544</v>
      </c>
      <c r="O20" s="354">
        <f t="shared" si="3"/>
        <v>5.2485817342520884E-2</v>
      </c>
      <c r="P20" s="352">
        <v>6120258214</v>
      </c>
      <c r="Q20" s="321">
        <f t="shared" si="41"/>
        <v>6120258214</v>
      </c>
      <c r="R20" s="321">
        <f t="shared" si="49"/>
        <v>12240516428</v>
      </c>
      <c r="S20" s="321">
        <f t="shared" si="50"/>
        <v>18360774642</v>
      </c>
      <c r="T20" s="321">
        <f t="shared" si="51"/>
        <v>24481032856</v>
      </c>
      <c r="U20" s="321">
        <f t="shared" si="52"/>
        <v>30601291070</v>
      </c>
      <c r="V20" s="321">
        <f t="shared" si="53"/>
        <v>36721549284</v>
      </c>
      <c r="W20" s="321">
        <f t="shared" si="54"/>
        <v>42841807498</v>
      </c>
      <c r="X20" s="321">
        <f t="shared" si="55"/>
        <v>48962065712</v>
      </c>
      <c r="Y20" s="354">
        <f t="shared" si="4"/>
        <v>0.56245490879188764</v>
      </c>
      <c r="Z20" s="327">
        <v>10881331318</v>
      </c>
      <c r="AA20" s="326">
        <f t="shared" si="5"/>
        <v>10881331318</v>
      </c>
      <c r="AB20" s="326">
        <f t="shared" si="6"/>
        <v>22959609080</v>
      </c>
      <c r="AC20" s="326">
        <f t="shared" si="7"/>
        <v>38661370170</v>
      </c>
      <c r="AD20" s="326">
        <f t="shared" si="8"/>
        <v>55776289758</v>
      </c>
      <c r="AE20" s="326">
        <f t="shared" si="9"/>
        <v>74431552108</v>
      </c>
      <c r="AF20" s="326">
        <f t="shared" si="10"/>
        <v>94765788069</v>
      </c>
      <c r="AG20" s="326">
        <f t="shared" si="11"/>
        <v>116930105266</v>
      </c>
      <c r="AH20" s="326">
        <f t="shared" si="12"/>
        <v>139094422463</v>
      </c>
      <c r="AI20" s="354">
        <f t="shared" si="13"/>
        <v>1</v>
      </c>
      <c r="AJ20" s="334">
        <v>10881331318</v>
      </c>
      <c r="AK20" s="333">
        <f t="shared" si="14"/>
        <v>10881331318</v>
      </c>
      <c r="AL20" s="333">
        <f t="shared" si="15"/>
        <v>22959609080</v>
      </c>
      <c r="AM20" s="333">
        <f t="shared" si="16"/>
        <v>38661370170</v>
      </c>
      <c r="AN20" s="333">
        <f t="shared" si="17"/>
        <v>55776289758</v>
      </c>
      <c r="AO20" s="333">
        <f t="shared" si="18"/>
        <v>74431552108</v>
      </c>
      <c r="AP20" s="333">
        <f t="shared" si="19"/>
        <v>94765788069</v>
      </c>
      <c r="AQ20" s="333">
        <f t="shared" si="20"/>
        <v>116930105266</v>
      </c>
      <c r="AR20" s="333">
        <f t="shared" si="21"/>
        <v>145743717622</v>
      </c>
      <c r="AS20" s="354">
        <f t="shared" si="22"/>
        <v>1</v>
      </c>
      <c r="AT20" s="341">
        <v>10881331318</v>
      </c>
      <c r="AU20" s="340">
        <f t="shared" si="23"/>
        <v>10881331318</v>
      </c>
      <c r="AV20" s="340">
        <f t="shared" si="24"/>
        <v>22959609080</v>
      </c>
      <c r="AW20" s="340">
        <f t="shared" si="25"/>
        <v>38661370170</v>
      </c>
      <c r="AX20" s="340">
        <f t="shared" si="26"/>
        <v>55776289758</v>
      </c>
      <c r="AY20" s="340">
        <f t="shared" si="27"/>
        <v>74431552108</v>
      </c>
      <c r="AZ20" s="340">
        <f t="shared" si="28"/>
        <v>94765788069</v>
      </c>
      <c r="BA20" s="340">
        <f t="shared" si="29"/>
        <v>116930105266</v>
      </c>
      <c r="BB20" s="340">
        <f t="shared" si="30"/>
        <v>145743717622</v>
      </c>
      <c r="BC20" s="354">
        <f t="shared" si="31"/>
        <v>1</v>
      </c>
      <c r="BD20" s="346">
        <v>10881331318</v>
      </c>
      <c r="BE20" s="345">
        <f t="shared" si="32"/>
        <v>10881331318</v>
      </c>
      <c r="BF20" s="345">
        <f t="shared" si="33"/>
        <v>22959609080</v>
      </c>
      <c r="BG20" s="345">
        <f t="shared" si="34"/>
        <v>38661370170</v>
      </c>
      <c r="BH20" s="345">
        <f t="shared" si="35"/>
        <v>55776289758</v>
      </c>
      <c r="BI20" s="345">
        <f t="shared" si="36"/>
        <v>74431552108</v>
      </c>
      <c r="BJ20" s="345">
        <f t="shared" si="37"/>
        <v>94765788069</v>
      </c>
      <c r="BK20" s="345">
        <f t="shared" si="38"/>
        <v>116930105266</v>
      </c>
      <c r="BL20" s="345">
        <f t="shared" si="39"/>
        <v>145743717622</v>
      </c>
      <c r="BM20" s="354">
        <f t="shared" si="40"/>
        <v>1</v>
      </c>
    </row>
    <row r="21" spans="2:65" s="41" customFormat="1" ht="24" customHeight="1">
      <c r="B21" s="53">
        <v>214</v>
      </c>
      <c r="C21" s="54" t="s">
        <v>5</v>
      </c>
      <c r="D21" s="49">
        <f t="shared" si="1"/>
        <v>215</v>
      </c>
      <c r="E21" s="43">
        <v>12078277762</v>
      </c>
      <c r="F21" s="314">
        <v>571115568</v>
      </c>
      <c r="G21" s="313">
        <f t="shared" si="2"/>
        <v>571115568</v>
      </c>
      <c r="H21" s="313">
        <f t="shared" si="0"/>
        <v>1142231136</v>
      </c>
      <c r="I21" s="313">
        <f t="shared" si="0"/>
        <v>1713346704</v>
      </c>
      <c r="J21" s="313">
        <f t="shared" si="0"/>
        <v>2284462272</v>
      </c>
      <c r="K21" s="313">
        <f t="shared" si="0"/>
        <v>2855577840</v>
      </c>
      <c r="L21" s="313">
        <f t="shared" si="0"/>
        <v>3426693408</v>
      </c>
      <c r="M21" s="313">
        <f t="shared" si="0"/>
        <v>3997808976</v>
      </c>
      <c r="N21" s="313">
        <f t="shared" si="0"/>
        <v>4568924544</v>
      </c>
      <c r="O21" s="354">
        <f t="shared" si="3"/>
        <v>4.7284520132233734E-2</v>
      </c>
      <c r="P21" s="352">
        <v>6120258214</v>
      </c>
      <c r="Q21" s="321">
        <f t="shared" si="41"/>
        <v>6120258214</v>
      </c>
      <c r="R21" s="321">
        <f t="shared" si="49"/>
        <v>12240516428</v>
      </c>
      <c r="S21" s="321">
        <f t="shared" si="50"/>
        <v>18360774642</v>
      </c>
      <c r="T21" s="321">
        <f t="shared" si="51"/>
        <v>24481032856</v>
      </c>
      <c r="U21" s="321">
        <f t="shared" si="52"/>
        <v>30601291070</v>
      </c>
      <c r="V21" s="321">
        <f t="shared" si="53"/>
        <v>36721549284</v>
      </c>
      <c r="W21" s="321">
        <f t="shared" si="54"/>
        <v>42841807498</v>
      </c>
      <c r="X21" s="321">
        <f t="shared" si="55"/>
        <v>48962065712</v>
      </c>
      <c r="Y21" s="354">
        <f t="shared" si="4"/>
        <v>0.5067161340878592</v>
      </c>
      <c r="Z21" s="327">
        <v>12078277762</v>
      </c>
      <c r="AA21" s="326">
        <f t="shared" si="5"/>
        <v>12078277762</v>
      </c>
      <c r="AB21" s="326">
        <f t="shared" si="6"/>
        <v>27780038852</v>
      </c>
      <c r="AC21" s="326">
        <f t="shared" si="7"/>
        <v>44894958440</v>
      </c>
      <c r="AD21" s="326">
        <f t="shared" si="8"/>
        <v>63550220790</v>
      </c>
      <c r="AE21" s="326">
        <f t="shared" si="9"/>
        <v>83884456751</v>
      </c>
      <c r="AF21" s="326">
        <f t="shared" si="10"/>
        <v>106048773948</v>
      </c>
      <c r="AG21" s="326">
        <f t="shared" si="11"/>
        <v>128213091145</v>
      </c>
      <c r="AH21" s="326">
        <f t="shared" si="12"/>
        <v>150377408342</v>
      </c>
      <c r="AI21" s="354">
        <f t="shared" si="13"/>
        <v>1</v>
      </c>
      <c r="AJ21" s="334">
        <v>12078277762</v>
      </c>
      <c r="AK21" s="333">
        <f t="shared" si="14"/>
        <v>12078277762</v>
      </c>
      <c r="AL21" s="333">
        <f t="shared" si="15"/>
        <v>27780038852</v>
      </c>
      <c r="AM21" s="333">
        <f t="shared" si="16"/>
        <v>44894958440</v>
      </c>
      <c r="AN21" s="333">
        <f t="shared" si="17"/>
        <v>63550220790</v>
      </c>
      <c r="AO21" s="333">
        <f t="shared" si="18"/>
        <v>83884456751</v>
      </c>
      <c r="AP21" s="333">
        <f t="shared" si="19"/>
        <v>106048773948</v>
      </c>
      <c r="AQ21" s="333">
        <f t="shared" si="20"/>
        <v>134862386304</v>
      </c>
      <c r="AR21" s="333">
        <f t="shared" si="21"/>
        <v>165692951524</v>
      </c>
      <c r="AS21" s="354">
        <f t="shared" si="22"/>
        <v>1</v>
      </c>
      <c r="AT21" s="341">
        <v>12078277762</v>
      </c>
      <c r="AU21" s="340">
        <f t="shared" si="23"/>
        <v>12078277762</v>
      </c>
      <c r="AV21" s="340">
        <f t="shared" si="24"/>
        <v>27780038852</v>
      </c>
      <c r="AW21" s="340">
        <f t="shared" si="25"/>
        <v>44894958440</v>
      </c>
      <c r="AX21" s="340">
        <f t="shared" si="26"/>
        <v>63550220790</v>
      </c>
      <c r="AY21" s="340">
        <f t="shared" si="27"/>
        <v>83884456751</v>
      </c>
      <c r="AZ21" s="340">
        <f t="shared" si="28"/>
        <v>106048773948</v>
      </c>
      <c r="BA21" s="340">
        <f t="shared" si="29"/>
        <v>134862386304</v>
      </c>
      <c r="BB21" s="340">
        <f t="shared" si="30"/>
        <v>165692951524</v>
      </c>
      <c r="BC21" s="354">
        <f t="shared" si="31"/>
        <v>1</v>
      </c>
      <c r="BD21" s="346">
        <v>12078277762</v>
      </c>
      <c r="BE21" s="345">
        <f t="shared" si="32"/>
        <v>12078277762</v>
      </c>
      <c r="BF21" s="345">
        <f t="shared" si="33"/>
        <v>27780038852</v>
      </c>
      <c r="BG21" s="345">
        <f t="shared" si="34"/>
        <v>44894958440</v>
      </c>
      <c r="BH21" s="345">
        <f t="shared" si="35"/>
        <v>63550220790</v>
      </c>
      <c r="BI21" s="345">
        <f t="shared" si="36"/>
        <v>83884456751</v>
      </c>
      <c r="BJ21" s="345">
        <f t="shared" si="37"/>
        <v>106048773948</v>
      </c>
      <c r="BK21" s="345">
        <f t="shared" si="38"/>
        <v>134862386304</v>
      </c>
      <c r="BL21" s="345">
        <f t="shared" si="39"/>
        <v>165692951524</v>
      </c>
      <c r="BM21" s="354">
        <f t="shared" si="40"/>
        <v>1</v>
      </c>
    </row>
    <row r="22" spans="2:65" s="41" customFormat="1" ht="24" customHeight="1">
      <c r="B22" s="53">
        <v>215</v>
      </c>
      <c r="C22" s="54" t="s">
        <v>5</v>
      </c>
      <c r="D22" s="49">
        <f t="shared" si="1"/>
        <v>216</v>
      </c>
      <c r="E22" s="43">
        <v>15701761090</v>
      </c>
      <c r="F22" s="314">
        <v>571115568</v>
      </c>
      <c r="G22" s="313">
        <f t="shared" si="2"/>
        <v>571115568</v>
      </c>
      <c r="H22" s="313">
        <f t="shared" si="0"/>
        <v>1142231136</v>
      </c>
      <c r="I22" s="313">
        <f t="shared" si="0"/>
        <v>1713346704</v>
      </c>
      <c r="J22" s="313">
        <f t="shared" si="0"/>
        <v>2284462272</v>
      </c>
      <c r="K22" s="313">
        <f t="shared" si="0"/>
        <v>2855577840</v>
      </c>
      <c r="L22" s="313">
        <f t="shared" si="0"/>
        <v>3426693408</v>
      </c>
      <c r="M22" s="313">
        <f t="shared" si="0"/>
        <v>3997808976</v>
      </c>
      <c r="N22" s="313">
        <f t="shared" si="0"/>
        <v>4568924544</v>
      </c>
      <c r="O22" s="354">
        <f t="shared" si="3"/>
        <v>3.6372707795415835E-2</v>
      </c>
      <c r="P22" s="352">
        <v>6120258214</v>
      </c>
      <c r="Q22" s="321">
        <f t="shared" si="41"/>
        <v>6120258214</v>
      </c>
      <c r="R22" s="321">
        <f t="shared" si="49"/>
        <v>12240516428</v>
      </c>
      <c r="S22" s="321">
        <f t="shared" si="50"/>
        <v>18360774642</v>
      </c>
      <c r="T22" s="321">
        <f t="shared" si="51"/>
        <v>24481032856</v>
      </c>
      <c r="U22" s="321">
        <f t="shared" si="52"/>
        <v>30601291070</v>
      </c>
      <c r="V22" s="321">
        <f t="shared" si="53"/>
        <v>36721549284</v>
      </c>
      <c r="W22" s="321">
        <f t="shared" si="54"/>
        <v>42841807498</v>
      </c>
      <c r="X22" s="321">
        <f t="shared" si="55"/>
        <v>48962065712</v>
      </c>
      <c r="Y22" s="354">
        <f t="shared" si="4"/>
        <v>0.38978164162093998</v>
      </c>
      <c r="Z22" s="327">
        <v>15701761090</v>
      </c>
      <c r="AA22" s="326">
        <f t="shared" si="5"/>
        <v>15701761090</v>
      </c>
      <c r="AB22" s="326">
        <f t="shared" si="6"/>
        <v>32816680678</v>
      </c>
      <c r="AC22" s="326">
        <f t="shared" si="7"/>
        <v>51471943028</v>
      </c>
      <c r="AD22" s="326">
        <f t="shared" si="8"/>
        <v>71806178989</v>
      </c>
      <c r="AE22" s="326">
        <f t="shared" si="9"/>
        <v>93970496186</v>
      </c>
      <c r="AF22" s="326">
        <f t="shared" si="10"/>
        <v>116134813383</v>
      </c>
      <c r="AG22" s="326">
        <f t="shared" si="11"/>
        <v>138299130580</v>
      </c>
      <c r="AH22" s="326">
        <f t="shared" si="12"/>
        <v>160463447777</v>
      </c>
      <c r="AI22" s="354">
        <f t="shared" si="13"/>
        <v>1</v>
      </c>
      <c r="AJ22" s="334">
        <v>15701761090</v>
      </c>
      <c r="AK22" s="333">
        <f t="shared" si="14"/>
        <v>15701761090</v>
      </c>
      <c r="AL22" s="333">
        <f t="shared" si="15"/>
        <v>32816680678</v>
      </c>
      <c r="AM22" s="333">
        <f t="shared" si="16"/>
        <v>51471943028</v>
      </c>
      <c r="AN22" s="333">
        <f t="shared" si="17"/>
        <v>71806178989</v>
      </c>
      <c r="AO22" s="333">
        <f t="shared" si="18"/>
        <v>93970496186</v>
      </c>
      <c r="AP22" s="333">
        <f t="shared" si="19"/>
        <v>122784108542</v>
      </c>
      <c r="AQ22" s="333">
        <f t="shared" si="20"/>
        <v>153614673762</v>
      </c>
      <c r="AR22" s="333">
        <f t="shared" si="21"/>
        <v>186603378547</v>
      </c>
      <c r="AS22" s="354">
        <f t="shared" si="22"/>
        <v>1</v>
      </c>
      <c r="AT22" s="341">
        <v>15701761090</v>
      </c>
      <c r="AU22" s="340">
        <f t="shared" si="23"/>
        <v>15701761090</v>
      </c>
      <c r="AV22" s="340">
        <f t="shared" si="24"/>
        <v>32816680678</v>
      </c>
      <c r="AW22" s="340">
        <f t="shared" si="25"/>
        <v>51471943028</v>
      </c>
      <c r="AX22" s="340">
        <f t="shared" si="26"/>
        <v>71806178989</v>
      </c>
      <c r="AY22" s="340">
        <f t="shared" si="27"/>
        <v>93970496186</v>
      </c>
      <c r="AZ22" s="340">
        <f t="shared" si="28"/>
        <v>122784108542</v>
      </c>
      <c r="BA22" s="340">
        <f t="shared" si="29"/>
        <v>153614673762</v>
      </c>
      <c r="BB22" s="340">
        <f t="shared" si="30"/>
        <v>186603378547</v>
      </c>
      <c r="BC22" s="354">
        <f t="shared" si="31"/>
        <v>1</v>
      </c>
      <c r="BD22" s="346">
        <v>15701761090</v>
      </c>
      <c r="BE22" s="345">
        <f t="shared" si="32"/>
        <v>15701761090</v>
      </c>
      <c r="BF22" s="345">
        <f t="shared" si="33"/>
        <v>32816680678</v>
      </c>
      <c r="BG22" s="345">
        <f t="shared" si="34"/>
        <v>51471943028</v>
      </c>
      <c r="BH22" s="345">
        <f t="shared" si="35"/>
        <v>71806178989</v>
      </c>
      <c r="BI22" s="345">
        <f t="shared" si="36"/>
        <v>93970496186</v>
      </c>
      <c r="BJ22" s="345">
        <f t="shared" si="37"/>
        <v>122784108542</v>
      </c>
      <c r="BK22" s="345">
        <f t="shared" si="38"/>
        <v>153614673762</v>
      </c>
      <c r="BL22" s="345">
        <f t="shared" si="39"/>
        <v>186603378547</v>
      </c>
      <c r="BM22" s="354">
        <f t="shared" si="40"/>
        <v>1</v>
      </c>
    </row>
    <row r="23" spans="2:65" s="41" customFormat="1" ht="24" customHeight="1">
      <c r="B23" s="53">
        <v>216</v>
      </c>
      <c r="C23" s="54" t="s">
        <v>5</v>
      </c>
      <c r="D23" s="49">
        <f t="shared" si="1"/>
        <v>217</v>
      </c>
      <c r="E23" s="43">
        <v>17114919588</v>
      </c>
      <c r="F23" s="314">
        <v>571115568</v>
      </c>
      <c r="G23" s="313">
        <f t="shared" si="2"/>
        <v>571115568</v>
      </c>
      <c r="H23" s="313">
        <f t="shared" si="2"/>
        <v>1142231136</v>
      </c>
      <c r="I23" s="313">
        <f t="shared" si="2"/>
        <v>1713346704</v>
      </c>
      <c r="J23" s="313">
        <f t="shared" si="2"/>
        <v>2284462272</v>
      </c>
      <c r="K23" s="313">
        <f t="shared" si="2"/>
        <v>2855577840</v>
      </c>
      <c r="L23" s="313">
        <f t="shared" si="2"/>
        <v>3426693408</v>
      </c>
      <c r="M23" s="313">
        <f t="shared" si="2"/>
        <v>3997808976</v>
      </c>
      <c r="N23" s="313">
        <f t="shared" si="2"/>
        <v>4568924544</v>
      </c>
      <c r="O23" s="354">
        <f t="shared" si="3"/>
        <v>3.3369456693237022E-2</v>
      </c>
      <c r="P23" s="352">
        <v>6120258214</v>
      </c>
      <c r="Q23" s="321">
        <f t="shared" si="41"/>
        <v>6120258214</v>
      </c>
      <c r="R23" s="321">
        <f t="shared" si="49"/>
        <v>12240516428</v>
      </c>
      <c r="S23" s="321">
        <f t="shared" si="50"/>
        <v>18360774642</v>
      </c>
      <c r="T23" s="321">
        <f t="shared" si="51"/>
        <v>24481032856</v>
      </c>
      <c r="U23" s="321">
        <f t="shared" si="52"/>
        <v>30601291070</v>
      </c>
      <c r="V23" s="321">
        <f t="shared" si="53"/>
        <v>36721549284</v>
      </c>
      <c r="W23" s="321">
        <f t="shared" si="54"/>
        <v>42841807498</v>
      </c>
      <c r="X23" s="321">
        <f t="shared" si="55"/>
        <v>48962065712</v>
      </c>
      <c r="Y23" s="354">
        <f t="shared" si="4"/>
        <v>0.3575978363515756</v>
      </c>
      <c r="Z23" s="327">
        <v>17114919588</v>
      </c>
      <c r="AA23" s="326">
        <f t="shared" si="5"/>
        <v>17114919588</v>
      </c>
      <c r="AB23" s="326">
        <f t="shared" si="6"/>
        <v>35770181938</v>
      </c>
      <c r="AC23" s="326">
        <f t="shared" si="7"/>
        <v>56104417899</v>
      </c>
      <c r="AD23" s="326">
        <f t="shared" si="8"/>
        <v>78268735096</v>
      </c>
      <c r="AE23" s="326">
        <f t="shared" si="9"/>
        <v>100433052293</v>
      </c>
      <c r="AF23" s="326">
        <f t="shared" si="10"/>
        <v>122597369490</v>
      </c>
      <c r="AG23" s="326">
        <f t="shared" si="11"/>
        <v>144761686687</v>
      </c>
      <c r="AH23" s="326">
        <f t="shared" si="12"/>
        <v>166926003884</v>
      </c>
      <c r="AI23" s="354">
        <f t="shared" si="13"/>
        <v>1</v>
      </c>
      <c r="AJ23" s="334">
        <v>17114919588</v>
      </c>
      <c r="AK23" s="333">
        <f t="shared" si="14"/>
        <v>17114919588</v>
      </c>
      <c r="AL23" s="333">
        <f t="shared" si="15"/>
        <v>35770181938</v>
      </c>
      <c r="AM23" s="333">
        <f t="shared" si="16"/>
        <v>56104417899</v>
      </c>
      <c r="AN23" s="333">
        <f t="shared" si="17"/>
        <v>78268735096</v>
      </c>
      <c r="AO23" s="333">
        <f t="shared" si="18"/>
        <v>107082347452</v>
      </c>
      <c r="AP23" s="333">
        <f t="shared" si="19"/>
        <v>137912912672</v>
      </c>
      <c r="AQ23" s="333">
        <f t="shared" si="20"/>
        <v>170901617457</v>
      </c>
      <c r="AR23" s="333">
        <f t="shared" si="21"/>
        <v>206199531576</v>
      </c>
      <c r="AS23" s="354">
        <f t="shared" si="22"/>
        <v>1</v>
      </c>
      <c r="AT23" s="341">
        <v>17114919588</v>
      </c>
      <c r="AU23" s="340">
        <f t="shared" si="23"/>
        <v>17114919588</v>
      </c>
      <c r="AV23" s="340">
        <f t="shared" si="24"/>
        <v>35770181938</v>
      </c>
      <c r="AW23" s="340">
        <f t="shared" si="25"/>
        <v>56104417899</v>
      </c>
      <c r="AX23" s="340">
        <f t="shared" si="26"/>
        <v>78268735096</v>
      </c>
      <c r="AY23" s="340">
        <f t="shared" si="27"/>
        <v>107082347452</v>
      </c>
      <c r="AZ23" s="340">
        <f t="shared" si="28"/>
        <v>137912912672</v>
      </c>
      <c r="BA23" s="340">
        <f t="shared" si="29"/>
        <v>170901617457</v>
      </c>
      <c r="BB23" s="340">
        <f t="shared" si="30"/>
        <v>206199531576</v>
      </c>
      <c r="BC23" s="354">
        <f t="shared" si="31"/>
        <v>1</v>
      </c>
      <c r="BD23" s="346">
        <v>17114919588</v>
      </c>
      <c r="BE23" s="345">
        <f t="shared" si="32"/>
        <v>17114919588</v>
      </c>
      <c r="BF23" s="345">
        <f t="shared" si="33"/>
        <v>35770181938</v>
      </c>
      <c r="BG23" s="345">
        <f t="shared" si="34"/>
        <v>56104417899</v>
      </c>
      <c r="BH23" s="345">
        <f t="shared" si="35"/>
        <v>78268735096</v>
      </c>
      <c r="BI23" s="345">
        <f t="shared" si="36"/>
        <v>107082347452</v>
      </c>
      <c r="BJ23" s="345">
        <f t="shared" si="37"/>
        <v>137912912672</v>
      </c>
      <c r="BK23" s="345">
        <f t="shared" si="38"/>
        <v>170901617457</v>
      </c>
      <c r="BL23" s="345">
        <f t="shared" si="39"/>
        <v>206199531576</v>
      </c>
      <c r="BM23" s="354">
        <f t="shared" si="40"/>
        <v>1</v>
      </c>
    </row>
    <row r="24" spans="2:65" s="41" customFormat="1" ht="24" customHeight="1">
      <c r="B24" s="53">
        <v>217</v>
      </c>
      <c r="C24" s="54" t="s">
        <v>5</v>
      </c>
      <c r="D24" s="49">
        <f t="shared" si="1"/>
        <v>218</v>
      </c>
      <c r="E24" s="43">
        <v>18655262350</v>
      </c>
      <c r="F24" s="314">
        <v>571115568</v>
      </c>
      <c r="G24" s="313">
        <f t="shared" si="2"/>
        <v>571115568</v>
      </c>
      <c r="H24" s="313">
        <f t="shared" si="2"/>
        <v>1142231136</v>
      </c>
      <c r="I24" s="313">
        <f t="shared" si="2"/>
        <v>1713346704</v>
      </c>
      <c r="J24" s="313">
        <f t="shared" si="2"/>
        <v>2284462272</v>
      </c>
      <c r="K24" s="313">
        <f t="shared" si="2"/>
        <v>2855577840</v>
      </c>
      <c r="L24" s="313">
        <f t="shared" si="2"/>
        <v>3426693408</v>
      </c>
      <c r="M24" s="313">
        <f t="shared" si="2"/>
        <v>3997808976</v>
      </c>
      <c r="N24" s="313">
        <f t="shared" si="2"/>
        <v>4568924544</v>
      </c>
      <c r="O24" s="354">
        <f t="shared" si="3"/>
        <v>3.0614180454020791E-2</v>
      </c>
      <c r="P24" s="352">
        <v>6120258214</v>
      </c>
      <c r="Q24" s="321">
        <f t="shared" si="41"/>
        <v>6120258214</v>
      </c>
      <c r="R24" s="321">
        <f t="shared" si="49"/>
        <v>12240516428</v>
      </c>
      <c r="S24" s="321">
        <f t="shared" si="50"/>
        <v>18360774642</v>
      </c>
      <c r="T24" s="321">
        <f t="shared" si="51"/>
        <v>24481032856</v>
      </c>
      <c r="U24" s="321">
        <f t="shared" si="52"/>
        <v>30601291070</v>
      </c>
      <c r="V24" s="321">
        <f t="shared" si="53"/>
        <v>36721549284</v>
      </c>
      <c r="W24" s="321">
        <f t="shared" si="54"/>
        <v>42841807498</v>
      </c>
      <c r="X24" s="321">
        <f t="shared" si="55"/>
        <v>48962065712</v>
      </c>
      <c r="Y24" s="354">
        <f t="shared" si="4"/>
        <v>0.32807140951303748</v>
      </c>
      <c r="Z24" s="327">
        <v>18655262350</v>
      </c>
      <c r="AA24" s="326">
        <f t="shared" si="5"/>
        <v>18655262350</v>
      </c>
      <c r="AB24" s="326">
        <f t="shared" si="6"/>
        <v>38989498311</v>
      </c>
      <c r="AC24" s="326">
        <f t="shared" si="7"/>
        <v>61153815508</v>
      </c>
      <c r="AD24" s="326">
        <f t="shared" si="8"/>
        <v>83318132705</v>
      </c>
      <c r="AE24" s="326">
        <f t="shared" si="9"/>
        <v>105482449902</v>
      </c>
      <c r="AF24" s="326">
        <f t="shared" si="10"/>
        <v>127646767099</v>
      </c>
      <c r="AG24" s="326">
        <f t="shared" si="11"/>
        <v>149811084296</v>
      </c>
      <c r="AH24" s="326">
        <f t="shared" si="12"/>
        <v>171975401493</v>
      </c>
      <c r="AI24" s="354">
        <f t="shared" si="13"/>
        <v>1</v>
      </c>
      <c r="AJ24" s="334">
        <v>18655262350</v>
      </c>
      <c r="AK24" s="333">
        <f t="shared" si="14"/>
        <v>18655262350</v>
      </c>
      <c r="AL24" s="333">
        <f t="shared" si="15"/>
        <v>38989498311</v>
      </c>
      <c r="AM24" s="333">
        <f t="shared" si="16"/>
        <v>61153815508</v>
      </c>
      <c r="AN24" s="333">
        <f t="shared" si="17"/>
        <v>89967427864</v>
      </c>
      <c r="AO24" s="333">
        <f t="shared" si="18"/>
        <v>120797993084</v>
      </c>
      <c r="AP24" s="333">
        <f t="shared" si="19"/>
        <v>153786697869</v>
      </c>
      <c r="AQ24" s="333">
        <f t="shared" si="20"/>
        <v>189084611988</v>
      </c>
      <c r="AR24" s="333">
        <f t="shared" si="21"/>
        <v>226853380095</v>
      </c>
      <c r="AS24" s="354">
        <f t="shared" si="22"/>
        <v>1</v>
      </c>
      <c r="AT24" s="341">
        <v>18655262350</v>
      </c>
      <c r="AU24" s="340">
        <f t="shared" si="23"/>
        <v>18655262350</v>
      </c>
      <c r="AV24" s="340">
        <f t="shared" si="24"/>
        <v>38989498311</v>
      </c>
      <c r="AW24" s="340">
        <f t="shared" si="25"/>
        <v>61153815508</v>
      </c>
      <c r="AX24" s="340">
        <f t="shared" si="26"/>
        <v>89967427864</v>
      </c>
      <c r="AY24" s="340">
        <f t="shared" si="27"/>
        <v>120797993084</v>
      </c>
      <c r="AZ24" s="340">
        <f t="shared" si="28"/>
        <v>153786697869</v>
      </c>
      <c r="BA24" s="340">
        <f t="shared" si="29"/>
        <v>189084611988</v>
      </c>
      <c r="BB24" s="340">
        <f t="shared" si="30"/>
        <v>226853380095</v>
      </c>
      <c r="BC24" s="354">
        <f t="shared" si="31"/>
        <v>1</v>
      </c>
      <c r="BD24" s="346">
        <v>18655262350</v>
      </c>
      <c r="BE24" s="345">
        <f t="shared" si="32"/>
        <v>18655262350</v>
      </c>
      <c r="BF24" s="345">
        <f t="shared" si="33"/>
        <v>38989498311</v>
      </c>
      <c r="BG24" s="345">
        <f t="shared" si="34"/>
        <v>61153815508</v>
      </c>
      <c r="BH24" s="345">
        <f t="shared" si="35"/>
        <v>89967427864</v>
      </c>
      <c r="BI24" s="345">
        <f t="shared" si="36"/>
        <v>120797993084</v>
      </c>
      <c r="BJ24" s="345">
        <f t="shared" si="37"/>
        <v>153786697869</v>
      </c>
      <c r="BK24" s="345">
        <f t="shared" si="38"/>
        <v>189084611988</v>
      </c>
      <c r="BL24" s="345">
        <f t="shared" si="39"/>
        <v>226853380095</v>
      </c>
      <c r="BM24" s="354">
        <f t="shared" si="40"/>
        <v>1</v>
      </c>
    </row>
    <row r="25" spans="2:65" s="41" customFormat="1" ht="24" customHeight="1">
      <c r="B25" s="53">
        <v>218</v>
      </c>
      <c r="C25" s="54" t="s">
        <v>5</v>
      </c>
      <c r="D25" s="49">
        <f t="shared" si="1"/>
        <v>219</v>
      </c>
      <c r="E25" s="43">
        <v>20334235961</v>
      </c>
      <c r="F25" s="314">
        <v>571115568</v>
      </c>
      <c r="G25" s="313">
        <f t="shared" si="2"/>
        <v>571115568</v>
      </c>
      <c r="H25" s="313">
        <f t="shared" si="2"/>
        <v>1142231136</v>
      </c>
      <c r="I25" s="313">
        <f t="shared" si="2"/>
        <v>1713346704</v>
      </c>
      <c r="J25" s="313">
        <f t="shared" si="2"/>
        <v>2284462272</v>
      </c>
      <c r="K25" s="313">
        <f t="shared" si="2"/>
        <v>2855577840</v>
      </c>
      <c r="L25" s="313">
        <f t="shared" si="2"/>
        <v>3426693408</v>
      </c>
      <c r="M25" s="313">
        <f t="shared" si="2"/>
        <v>3997808976</v>
      </c>
      <c r="N25" s="313">
        <f t="shared" si="2"/>
        <v>4568924544</v>
      </c>
      <c r="O25" s="354">
        <f t="shared" si="3"/>
        <v>2.8086404086948225E-2</v>
      </c>
      <c r="P25" s="352">
        <v>6120258214</v>
      </c>
      <c r="Q25" s="321">
        <f t="shared" si="41"/>
        <v>6120258214</v>
      </c>
      <c r="R25" s="321">
        <f t="shared" si="49"/>
        <v>12240516428</v>
      </c>
      <c r="S25" s="321">
        <f t="shared" si="50"/>
        <v>18360774642</v>
      </c>
      <c r="T25" s="321">
        <f t="shared" si="51"/>
        <v>24481032856</v>
      </c>
      <c r="U25" s="321">
        <f t="shared" si="52"/>
        <v>30601291070</v>
      </c>
      <c r="V25" s="321">
        <f t="shared" si="53"/>
        <v>36721549284</v>
      </c>
      <c r="W25" s="321">
        <f t="shared" si="54"/>
        <v>42841807498</v>
      </c>
      <c r="X25" s="321">
        <f t="shared" si="55"/>
        <v>48962065712</v>
      </c>
      <c r="Y25" s="354">
        <f t="shared" si="4"/>
        <v>0.30098294451477475</v>
      </c>
      <c r="Z25" s="327">
        <v>20334235961</v>
      </c>
      <c r="AA25" s="326">
        <f t="shared" si="5"/>
        <v>20334235961</v>
      </c>
      <c r="AB25" s="326">
        <f t="shared" si="6"/>
        <v>42498553158</v>
      </c>
      <c r="AC25" s="326">
        <f t="shared" si="7"/>
        <v>64662870355</v>
      </c>
      <c r="AD25" s="326">
        <f t="shared" si="8"/>
        <v>86827187552</v>
      </c>
      <c r="AE25" s="326">
        <f t="shared" si="9"/>
        <v>108991504749</v>
      </c>
      <c r="AF25" s="326">
        <f t="shared" si="10"/>
        <v>131155821946</v>
      </c>
      <c r="AG25" s="326">
        <f t="shared" si="11"/>
        <v>153320139143</v>
      </c>
      <c r="AH25" s="326">
        <f t="shared" si="12"/>
        <v>175484456340</v>
      </c>
      <c r="AI25" s="354">
        <f t="shared" si="13"/>
        <v>1</v>
      </c>
      <c r="AJ25" s="334">
        <v>20334235961</v>
      </c>
      <c r="AK25" s="333">
        <f t="shared" si="14"/>
        <v>20334235961</v>
      </c>
      <c r="AL25" s="333">
        <f t="shared" si="15"/>
        <v>42498553158</v>
      </c>
      <c r="AM25" s="333">
        <f t="shared" si="16"/>
        <v>71312165514</v>
      </c>
      <c r="AN25" s="333">
        <f t="shared" si="17"/>
        <v>102142730734</v>
      </c>
      <c r="AO25" s="333">
        <f t="shared" si="18"/>
        <v>135131435519</v>
      </c>
      <c r="AP25" s="333">
        <f t="shared" si="19"/>
        <v>170429349638</v>
      </c>
      <c r="AQ25" s="333">
        <f t="shared" si="20"/>
        <v>208198117745</v>
      </c>
      <c r="AR25" s="333">
        <f t="shared" si="21"/>
        <v>257297516284</v>
      </c>
      <c r="AS25" s="354">
        <f t="shared" si="22"/>
        <v>1</v>
      </c>
      <c r="AT25" s="341">
        <v>20334235961</v>
      </c>
      <c r="AU25" s="340">
        <f t="shared" si="23"/>
        <v>20334235961</v>
      </c>
      <c r="AV25" s="340">
        <f t="shared" si="24"/>
        <v>42498553158</v>
      </c>
      <c r="AW25" s="340">
        <f t="shared" si="25"/>
        <v>71312165514</v>
      </c>
      <c r="AX25" s="340">
        <f t="shared" si="26"/>
        <v>102142730734</v>
      </c>
      <c r="AY25" s="340">
        <f t="shared" si="27"/>
        <v>135131435519</v>
      </c>
      <c r="AZ25" s="340">
        <f t="shared" si="28"/>
        <v>170429349638</v>
      </c>
      <c r="BA25" s="340">
        <f t="shared" si="29"/>
        <v>208198117745</v>
      </c>
      <c r="BB25" s="340">
        <f t="shared" si="30"/>
        <v>257297516284</v>
      </c>
      <c r="BC25" s="354">
        <f t="shared" si="31"/>
        <v>1</v>
      </c>
      <c r="BD25" s="346">
        <v>20334235961</v>
      </c>
      <c r="BE25" s="345">
        <f t="shared" si="32"/>
        <v>20334235961</v>
      </c>
      <c r="BF25" s="345">
        <f t="shared" si="33"/>
        <v>42498553158</v>
      </c>
      <c r="BG25" s="345">
        <f t="shared" si="34"/>
        <v>71312165514</v>
      </c>
      <c r="BH25" s="345">
        <f t="shared" si="35"/>
        <v>102142730734</v>
      </c>
      <c r="BI25" s="345">
        <f t="shared" si="36"/>
        <v>135131435519</v>
      </c>
      <c r="BJ25" s="345">
        <f t="shared" si="37"/>
        <v>170429349638</v>
      </c>
      <c r="BK25" s="345">
        <f t="shared" si="38"/>
        <v>208198117745</v>
      </c>
      <c r="BL25" s="345">
        <f t="shared" si="39"/>
        <v>257297516284</v>
      </c>
      <c r="BM25" s="354">
        <f t="shared" si="40"/>
        <v>1</v>
      </c>
    </row>
    <row r="26" spans="2:65" s="41" customFormat="1" ht="24" customHeight="1" thickBot="1">
      <c r="B26" s="55">
        <v>219</v>
      </c>
      <c r="C26" s="56" t="s">
        <v>5</v>
      </c>
      <c r="D26" s="50">
        <f t="shared" si="1"/>
        <v>220</v>
      </c>
      <c r="E26" s="45">
        <v>22164317197</v>
      </c>
      <c r="F26" s="315">
        <v>571115568</v>
      </c>
      <c r="G26" s="313">
        <f t="shared" si="2"/>
        <v>571115568</v>
      </c>
      <c r="H26" s="313">
        <f t="shared" si="2"/>
        <v>1142231136</v>
      </c>
      <c r="I26" s="313">
        <f t="shared" si="2"/>
        <v>1713346704</v>
      </c>
      <c r="J26" s="313">
        <f t="shared" si="2"/>
        <v>2284462272</v>
      </c>
      <c r="K26" s="313">
        <f t="shared" si="2"/>
        <v>2855577840</v>
      </c>
      <c r="L26" s="313">
        <f t="shared" si="2"/>
        <v>3426693408</v>
      </c>
      <c r="M26" s="313">
        <f t="shared" si="2"/>
        <v>3997808976</v>
      </c>
      <c r="N26" s="313">
        <f t="shared" si="2"/>
        <v>4568924544</v>
      </c>
      <c r="O26" s="354">
        <f t="shared" si="3"/>
        <v>2.5767343199604723E-2</v>
      </c>
      <c r="P26" s="353">
        <v>6120258214</v>
      </c>
      <c r="Q26" s="321">
        <f t="shared" si="41"/>
        <v>6120258214</v>
      </c>
      <c r="R26" s="321">
        <f t="shared" si="49"/>
        <v>12240516428</v>
      </c>
      <c r="S26" s="321">
        <f t="shared" si="50"/>
        <v>18360774642</v>
      </c>
      <c r="T26" s="321">
        <f t="shared" si="51"/>
        <v>24481032856</v>
      </c>
      <c r="U26" s="321">
        <f t="shared" si="52"/>
        <v>30601291070</v>
      </c>
      <c r="V26" s="321">
        <f t="shared" si="53"/>
        <v>36721549284</v>
      </c>
      <c r="W26" s="321">
        <f t="shared" si="54"/>
        <v>42841807498</v>
      </c>
      <c r="X26" s="321">
        <f t="shared" si="55"/>
        <v>48962065712</v>
      </c>
      <c r="Y26" s="354">
        <f t="shared" si="4"/>
        <v>0.27613114176277864</v>
      </c>
      <c r="Z26" s="328">
        <v>22164317197</v>
      </c>
      <c r="AA26" s="326">
        <f t="shared" si="5"/>
        <v>22164317197</v>
      </c>
      <c r="AB26" s="326">
        <f t="shared" si="6"/>
        <v>44328634394</v>
      </c>
      <c r="AC26" s="326">
        <f t="shared" si="7"/>
        <v>66492951591</v>
      </c>
      <c r="AD26" s="326">
        <f t="shared" si="8"/>
        <v>88657268788</v>
      </c>
      <c r="AE26" s="326">
        <f t="shared" si="9"/>
        <v>110821585985</v>
      </c>
      <c r="AF26" s="326">
        <f t="shared" si="10"/>
        <v>132985903182</v>
      </c>
      <c r="AG26" s="326">
        <f t="shared" si="11"/>
        <v>155150220379</v>
      </c>
      <c r="AH26" s="326">
        <f t="shared" si="12"/>
        <v>177314537576</v>
      </c>
      <c r="AI26" s="354">
        <f t="shared" si="13"/>
        <v>1</v>
      </c>
      <c r="AJ26" s="335">
        <v>22164317197</v>
      </c>
      <c r="AK26" s="333">
        <f t="shared" si="14"/>
        <v>22164317197</v>
      </c>
      <c r="AL26" s="333">
        <f t="shared" si="15"/>
        <v>50977929553</v>
      </c>
      <c r="AM26" s="333">
        <f t="shared" si="16"/>
        <v>81808494773</v>
      </c>
      <c r="AN26" s="333">
        <f t="shared" si="17"/>
        <v>114797199558</v>
      </c>
      <c r="AO26" s="333">
        <f t="shared" si="18"/>
        <v>150095113677</v>
      </c>
      <c r="AP26" s="333">
        <f t="shared" si="19"/>
        <v>187863881784</v>
      </c>
      <c r="AQ26" s="333">
        <f t="shared" si="20"/>
        <v>236963280323</v>
      </c>
      <c r="AR26" s="333">
        <f t="shared" si="21"/>
        <v>289499636759</v>
      </c>
      <c r="AS26" s="354">
        <f t="shared" si="22"/>
        <v>1</v>
      </c>
      <c r="AT26" s="342">
        <v>22164317197</v>
      </c>
      <c r="AU26" s="340">
        <f t="shared" si="23"/>
        <v>22164317197</v>
      </c>
      <c r="AV26" s="340">
        <f t="shared" si="24"/>
        <v>50977929553</v>
      </c>
      <c r="AW26" s="340">
        <f t="shared" si="25"/>
        <v>81808494773</v>
      </c>
      <c r="AX26" s="340">
        <f t="shared" si="26"/>
        <v>114797199558</v>
      </c>
      <c r="AY26" s="340">
        <f t="shared" si="27"/>
        <v>150095113677</v>
      </c>
      <c r="AZ26" s="340">
        <f t="shared" si="28"/>
        <v>187863881784</v>
      </c>
      <c r="BA26" s="340">
        <f t="shared" si="29"/>
        <v>236963280323</v>
      </c>
      <c r="BB26" s="340">
        <f t="shared" si="30"/>
        <v>289499636759</v>
      </c>
      <c r="BC26" s="354">
        <f t="shared" si="31"/>
        <v>1</v>
      </c>
      <c r="BD26" s="347">
        <v>22164317197</v>
      </c>
      <c r="BE26" s="345">
        <f t="shared" si="32"/>
        <v>22164317197</v>
      </c>
      <c r="BF26" s="345">
        <f t="shared" si="33"/>
        <v>50977929553</v>
      </c>
      <c r="BG26" s="345">
        <f t="shared" si="34"/>
        <v>81808494773</v>
      </c>
      <c r="BH26" s="345">
        <f t="shared" si="35"/>
        <v>114797199558</v>
      </c>
      <c r="BI26" s="345">
        <f t="shared" si="36"/>
        <v>150095113677</v>
      </c>
      <c r="BJ26" s="345">
        <f t="shared" si="37"/>
        <v>187863881784</v>
      </c>
      <c r="BK26" s="345">
        <f t="shared" si="38"/>
        <v>236963280323</v>
      </c>
      <c r="BL26" s="345">
        <f t="shared" si="39"/>
        <v>289499636759</v>
      </c>
      <c r="BM26" s="354">
        <f t="shared" si="40"/>
        <v>1</v>
      </c>
    </row>
    <row r="27" spans="2:65" s="41" customFormat="1" ht="24" customHeight="1">
      <c r="B27" s="59">
        <v>220</v>
      </c>
      <c r="C27" s="60" t="s">
        <v>5</v>
      </c>
      <c r="D27" s="52">
        <f t="shared" si="1"/>
        <v>221</v>
      </c>
      <c r="E27" s="44">
        <v>28813612356</v>
      </c>
      <c r="F27" s="313">
        <v>571115568</v>
      </c>
      <c r="G27" s="313">
        <f t="shared" si="2"/>
        <v>571115568</v>
      </c>
      <c r="H27" s="313">
        <f t="shared" si="2"/>
        <v>1142231136</v>
      </c>
      <c r="I27" s="313">
        <f t="shared" si="2"/>
        <v>1713346704</v>
      </c>
      <c r="J27" s="313">
        <f t="shared" si="2"/>
        <v>2284462272</v>
      </c>
      <c r="K27" s="313">
        <f t="shared" si="2"/>
        <v>2855577840</v>
      </c>
      <c r="L27" s="313">
        <f t="shared" si="2"/>
        <v>3426693408</v>
      </c>
      <c r="M27" s="313">
        <f t="shared" si="2"/>
        <v>3997808976</v>
      </c>
      <c r="N27" s="313">
        <f t="shared" si="2"/>
        <v>4568924544</v>
      </c>
      <c r="O27" s="354">
        <f t="shared" si="3"/>
        <v>1.9821033230533962E-2</v>
      </c>
      <c r="P27" s="351">
        <v>6120258214</v>
      </c>
      <c r="Q27" s="321">
        <f t="shared" si="41"/>
        <v>6120258214</v>
      </c>
      <c r="R27" s="321">
        <f t="shared" si="49"/>
        <v>12240516428</v>
      </c>
      <c r="S27" s="321">
        <f t="shared" si="50"/>
        <v>18360774642</v>
      </c>
      <c r="T27" s="321">
        <f t="shared" si="51"/>
        <v>24481032856</v>
      </c>
      <c r="U27" s="321">
        <f t="shared" si="52"/>
        <v>30601291070</v>
      </c>
      <c r="V27" s="321">
        <f t="shared" si="53"/>
        <v>36721549284</v>
      </c>
      <c r="W27" s="321">
        <f t="shared" si="54"/>
        <v>42841807498</v>
      </c>
      <c r="X27" s="321">
        <f t="shared" si="55"/>
        <v>48962065712</v>
      </c>
      <c r="Y27" s="354">
        <f t="shared" si="4"/>
        <v>0.21240857058748999</v>
      </c>
      <c r="Z27" s="326">
        <v>22164317197</v>
      </c>
      <c r="AA27" s="326">
        <f t="shared" si="5"/>
        <v>22164317197</v>
      </c>
      <c r="AB27" s="326">
        <f t="shared" si="6"/>
        <v>44328634394</v>
      </c>
      <c r="AC27" s="326">
        <f t="shared" si="7"/>
        <v>66492951591</v>
      </c>
      <c r="AD27" s="326">
        <f t="shared" si="8"/>
        <v>88657268788</v>
      </c>
      <c r="AE27" s="326">
        <f t="shared" si="9"/>
        <v>110821585985</v>
      </c>
      <c r="AF27" s="326">
        <f t="shared" si="10"/>
        <v>132985903182</v>
      </c>
      <c r="AG27" s="326">
        <f t="shared" si="11"/>
        <v>155150220379</v>
      </c>
      <c r="AH27" s="326">
        <f t="shared" si="12"/>
        <v>177314537576</v>
      </c>
      <c r="AI27" s="354">
        <f t="shared" si="13"/>
        <v>0.76923076923343892</v>
      </c>
      <c r="AJ27" s="333">
        <v>28813612356</v>
      </c>
      <c r="AK27" s="333">
        <f t="shared" si="14"/>
        <v>28813612356</v>
      </c>
      <c r="AL27" s="333">
        <f t="shared" si="15"/>
        <v>59644177576</v>
      </c>
      <c r="AM27" s="333">
        <f t="shared" si="16"/>
        <v>92632882361</v>
      </c>
      <c r="AN27" s="333">
        <f t="shared" si="17"/>
        <v>127930796480</v>
      </c>
      <c r="AO27" s="333">
        <f t="shared" si="18"/>
        <v>165699564587</v>
      </c>
      <c r="AP27" s="333">
        <f t="shared" si="19"/>
        <v>214798963126</v>
      </c>
      <c r="AQ27" s="333">
        <f t="shared" si="20"/>
        <v>267335319562</v>
      </c>
      <c r="AR27" s="333">
        <f t="shared" si="21"/>
        <v>323549220948</v>
      </c>
      <c r="AS27" s="354">
        <f t="shared" si="22"/>
        <v>1</v>
      </c>
      <c r="AT27" s="340">
        <v>28813612356</v>
      </c>
      <c r="AU27" s="340">
        <f t="shared" si="23"/>
        <v>28813612356</v>
      </c>
      <c r="AV27" s="340">
        <f t="shared" si="24"/>
        <v>59644177576</v>
      </c>
      <c r="AW27" s="340">
        <f t="shared" si="25"/>
        <v>92632882361</v>
      </c>
      <c r="AX27" s="340">
        <f t="shared" si="26"/>
        <v>127930796480</v>
      </c>
      <c r="AY27" s="340">
        <f t="shared" si="27"/>
        <v>165699564587</v>
      </c>
      <c r="AZ27" s="340">
        <f t="shared" si="28"/>
        <v>214798963126</v>
      </c>
      <c r="BA27" s="340">
        <f t="shared" si="29"/>
        <v>267335319562</v>
      </c>
      <c r="BB27" s="340">
        <f t="shared" si="30"/>
        <v>323549220948</v>
      </c>
      <c r="BC27" s="354">
        <f t="shared" si="31"/>
        <v>1</v>
      </c>
      <c r="BD27" s="345">
        <v>28813612356</v>
      </c>
      <c r="BE27" s="345">
        <f t="shared" si="32"/>
        <v>28813612356</v>
      </c>
      <c r="BF27" s="345">
        <f t="shared" si="33"/>
        <v>59644177576</v>
      </c>
      <c r="BG27" s="345">
        <f t="shared" si="34"/>
        <v>92632882361</v>
      </c>
      <c r="BH27" s="345">
        <f t="shared" si="35"/>
        <v>127930796480</v>
      </c>
      <c r="BI27" s="345">
        <f t="shared" si="36"/>
        <v>165699564587</v>
      </c>
      <c r="BJ27" s="345">
        <f t="shared" si="37"/>
        <v>214798963126</v>
      </c>
      <c r="BK27" s="345">
        <f t="shared" si="38"/>
        <v>267335319562</v>
      </c>
      <c r="BL27" s="345">
        <f t="shared" si="39"/>
        <v>323549220948</v>
      </c>
      <c r="BM27" s="354">
        <f t="shared" si="40"/>
        <v>1</v>
      </c>
    </row>
    <row r="28" spans="2:65" s="41" customFormat="1" ht="24" customHeight="1">
      <c r="B28" s="53">
        <v>221</v>
      </c>
      <c r="C28" s="54" t="s">
        <v>5</v>
      </c>
      <c r="D28" s="49">
        <f t="shared" si="1"/>
        <v>222</v>
      </c>
      <c r="E28" s="43">
        <v>30830565220</v>
      </c>
      <c r="F28" s="314">
        <v>571115568</v>
      </c>
      <c r="G28" s="313">
        <f t="shared" si="2"/>
        <v>571115568</v>
      </c>
      <c r="H28" s="313">
        <f t="shared" si="2"/>
        <v>1142231136</v>
      </c>
      <c r="I28" s="313">
        <f t="shared" si="2"/>
        <v>1713346704</v>
      </c>
      <c r="J28" s="313">
        <f t="shared" si="2"/>
        <v>2284462272</v>
      </c>
      <c r="K28" s="313">
        <f t="shared" si="2"/>
        <v>2855577840</v>
      </c>
      <c r="L28" s="313">
        <f t="shared" si="2"/>
        <v>3426693408</v>
      </c>
      <c r="M28" s="313">
        <f t="shared" si="2"/>
        <v>3997808976</v>
      </c>
      <c r="N28" s="313">
        <f t="shared" si="2"/>
        <v>4568924544</v>
      </c>
      <c r="O28" s="354">
        <f t="shared" si="3"/>
        <v>1.8524330122547134E-2</v>
      </c>
      <c r="P28" s="352">
        <v>6120258214</v>
      </c>
      <c r="Q28" s="321">
        <f t="shared" si="41"/>
        <v>6120258214</v>
      </c>
      <c r="R28" s="321">
        <f t="shared" si="49"/>
        <v>12240516428</v>
      </c>
      <c r="S28" s="321">
        <f t="shared" si="50"/>
        <v>18360774642</v>
      </c>
      <c r="T28" s="321">
        <f t="shared" si="51"/>
        <v>24481032856</v>
      </c>
      <c r="U28" s="321">
        <f t="shared" si="52"/>
        <v>30601291070</v>
      </c>
      <c r="V28" s="321">
        <f t="shared" si="53"/>
        <v>36721549284</v>
      </c>
      <c r="W28" s="321">
        <f t="shared" si="54"/>
        <v>42841807498</v>
      </c>
      <c r="X28" s="321">
        <f t="shared" si="55"/>
        <v>48962065712</v>
      </c>
      <c r="Y28" s="354">
        <f t="shared" si="4"/>
        <v>0.19851268279797044</v>
      </c>
      <c r="Z28" s="327">
        <v>22164317197</v>
      </c>
      <c r="AA28" s="326">
        <f t="shared" si="5"/>
        <v>22164317197</v>
      </c>
      <c r="AB28" s="326">
        <f t="shared" si="6"/>
        <v>44328634394</v>
      </c>
      <c r="AC28" s="326">
        <f t="shared" si="7"/>
        <v>66492951591</v>
      </c>
      <c r="AD28" s="326">
        <f t="shared" si="8"/>
        <v>88657268788</v>
      </c>
      <c r="AE28" s="326">
        <f t="shared" si="9"/>
        <v>110821585985</v>
      </c>
      <c r="AF28" s="326">
        <f t="shared" si="10"/>
        <v>132985903182</v>
      </c>
      <c r="AG28" s="326">
        <f t="shared" si="11"/>
        <v>155150220379</v>
      </c>
      <c r="AH28" s="326">
        <f t="shared" si="12"/>
        <v>177314537576</v>
      </c>
      <c r="AI28" s="354">
        <f t="shared" si="13"/>
        <v>0.7189072609872833</v>
      </c>
      <c r="AJ28" s="334">
        <v>30830565220</v>
      </c>
      <c r="AK28" s="333">
        <f t="shared" si="14"/>
        <v>30830565220</v>
      </c>
      <c r="AL28" s="333">
        <f t="shared" si="15"/>
        <v>63819270005</v>
      </c>
      <c r="AM28" s="333">
        <f t="shared" si="16"/>
        <v>99117184124</v>
      </c>
      <c r="AN28" s="333">
        <f t="shared" si="17"/>
        <v>136885952231</v>
      </c>
      <c r="AO28" s="333">
        <f t="shared" si="18"/>
        <v>185985350770</v>
      </c>
      <c r="AP28" s="333">
        <f t="shared" si="19"/>
        <v>238521707206</v>
      </c>
      <c r="AQ28" s="333">
        <f t="shared" si="20"/>
        <v>294735608592</v>
      </c>
      <c r="AR28" s="333">
        <f t="shared" si="21"/>
        <v>354884483075</v>
      </c>
      <c r="AS28" s="354">
        <f t="shared" si="22"/>
        <v>1</v>
      </c>
      <c r="AT28" s="341">
        <v>30830565220</v>
      </c>
      <c r="AU28" s="340">
        <f t="shared" si="23"/>
        <v>30830565220</v>
      </c>
      <c r="AV28" s="340">
        <f t="shared" si="24"/>
        <v>63819270005</v>
      </c>
      <c r="AW28" s="340">
        <f t="shared" si="25"/>
        <v>99117184124</v>
      </c>
      <c r="AX28" s="340">
        <f t="shared" si="26"/>
        <v>136885952231</v>
      </c>
      <c r="AY28" s="340">
        <f t="shared" si="27"/>
        <v>185985350770</v>
      </c>
      <c r="AZ28" s="340">
        <f t="shared" si="28"/>
        <v>238521707206</v>
      </c>
      <c r="BA28" s="340">
        <f t="shared" si="29"/>
        <v>294735608592</v>
      </c>
      <c r="BB28" s="340">
        <f t="shared" si="30"/>
        <v>354884483075</v>
      </c>
      <c r="BC28" s="354">
        <f t="shared" si="31"/>
        <v>1</v>
      </c>
      <c r="BD28" s="346">
        <v>30830565220</v>
      </c>
      <c r="BE28" s="345">
        <f t="shared" si="32"/>
        <v>30830565220</v>
      </c>
      <c r="BF28" s="345">
        <f t="shared" si="33"/>
        <v>63819270005</v>
      </c>
      <c r="BG28" s="345">
        <f t="shared" si="34"/>
        <v>99117184124</v>
      </c>
      <c r="BH28" s="345">
        <f t="shared" si="35"/>
        <v>136885952231</v>
      </c>
      <c r="BI28" s="345">
        <f t="shared" si="36"/>
        <v>185985350770</v>
      </c>
      <c r="BJ28" s="345">
        <f t="shared" si="37"/>
        <v>238521707206</v>
      </c>
      <c r="BK28" s="345">
        <f t="shared" si="38"/>
        <v>294735608592</v>
      </c>
      <c r="BL28" s="345">
        <f t="shared" si="39"/>
        <v>354884483075</v>
      </c>
      <c r="BM28" s="354">
        <f t="shared" si="40"/>
        <v>1</v>
      </c>
    </row>
    <row r="29" spans="2:65" s="41" customFormat="1" ht="24" customHeight="1">
      <c r="B29" s="53">
        <v>222</v>
      </c>
      <c r="C29" s="54" t="s">
        <v>5</v>
      </c>
      <c r="D29" s="49">
        <f t="shared" si="1"/>
        <v>223</v>
      </c>
      <c r="E29" s="43">
        <v>32988704785</v>
      </c>
      <c r="F29" s="314">
        <v>571115568</v>
      </c>
      <c r="G29" s="313">
        <f t="shared" si="2"/>
        <v>571115568</v>
      </c>
      <c r="H29" s="313">
        <f t="shared" si="2"/>
        <v>1142231136</v>
      </c>
      <c r="I29" s="313">
        <f t="shared" si="2"/>
        <v>1713346704</v>
      </c>
      <c r="J29" s="313">
        <f t="shared" si="2"/>
        <v>2284462272</v>
      </c>
      <c r="K29" s="313">
        <f t="shared" si="2"/>
        <v>2855577840</v>
      </c>
      <c r="L29" s="313">
        <f t="shared" si="2"/>
        <v>3426693408</v>
      </c>
      <c r="M29" s="313">
        <f t="shared" si="2"/>
        <v>3997808976</v>
      </c>
      <c r="N29" s="313">
        <f t="shared" si="2"/>
        <v>4568924544</v>
      </c>
      <c r="O29" s="354">
        <f t="shared" si="3"/>
        <v>1.7312458058665187E-2</v>
      </c>
      <c r="P29" s="352">
        <v>6120258214</v>
      </c>
      <c r="Q29" s="321">
        <f t="shared" si="41"/>
        <v>6120258214</v>
      </c>
      <c r="R29" s="321">
        <f t="shared" si="49"/>
        <v>12240516428</v>
      </c>
      <c r="S29" s="321">
        <f t="shared" si="50"/>
        <v>18360774642</v>
      </c>
      <c r="T29" s="321">
        <f t="shared" si="51"/>
        <v>24481032856</v>
      </c>
      <c r="U29" s="321">
        <f t="shared" si="52"/>
        <v>30601291070</v>
      </c>
      <c r="V29" s="321">
        <f t="shared" si="53"/>
        <v>36721549284</v>
      </c>
      <c r="W29" s="321">
        <f t="shared" si="54"/>
        <v>42841807498</v>
      </c>
      <c r="X29" s="321">
        <f t="shared" si="55"/>
        <v>48962065712</v>
      </c>
      <c r="Y29" s="354">
        <f t="shared" si="4"/>
        <v>0.18552587177605373</v>
      </c>
      <c r="Z29" s="327">
        <v>22164317197</v>
      </c>
      <c r="AA29" s="326">
        <f t="shared" si="5"/>
        <v>22164317197</v>
      </c>
      <c r="AB29" s="326">
        <f t="shared" si="6"/>
        <v>44328634394</v>
      </c>
      <c r="AC29" s="326">
        <f t="shared" si="7"/>
        <v>66492951591</v>
      </c>
      <c r="AD29" s="326">
        <f t="shared" si="8"/>
        <v>88657268788</v>
      </c>
      <c r="AE29" s="326">
        <f t="shared" si="9"/>
        <v>110821585985</v>
      </c>
      <c r="AF29" s="326">
        <f t="shared" si="10"/>
        <v>132985903182</v>
      </c>
      <c r="AG29" s="326">
        <f t="shared" si="11"/>
        <v>155150220379</v>
      </c>
      <c r="AH29" s="326">
        <f t="shared" si="12"/>
        <v>177314537576</v>
      </c>
      <c r="AI29" s="354">
        <f t="shared" si="13"/>
        <v>0.67187594485607505</v>
      </c>
      <c r="AJ29" s="334">
        <v>32988704785</v>
      </c>
      <c r="AK29" s="333">
        <f t="shared" si="14"/>
        <v>32988704785</v>
      </c>
      <c r="AL29" s="333">
        <f t="shared" si="15"/>
        <v>68286618904</v>
      </c>
      <c r="AM29" s="333">
        <f t="shared" si="16"/>
        <v>106055387011</v>
      </c>
      <c r="AN29" s="333">
        <f t="shared" si="17"/>
        <v>155154785550</v>
      </c>
      <c r="AO29" s="333">
        <f t="shared" si="18"/>
        <v>207691141986</v>
      </c>
      <c r="AP29" s="333">
        <f t="shared" si="19"/>
        <v>263905043372</v>
      </c>
      <c r="AQ29" s="333">
        <f t="shared" si="20"/>
        <v>324053917855</v>
      </c>
      <c r="AR29" s="333">
        <f t="shared" si="21"/>
        <v>388413213551</v>
      </c>
      <c r="AS29" s="354">
        <f t="shared" si="22"/>
        <v>1</v>
      </c>
      <c r="AT29" s="341">
        <v>32988704785</v>
      </c>
      <c r="AU29" s="340">
        <f t="shared" si="23"/>
        <v>32988704785</v>
      </c>
      <c r="AV29" s="340">
        <f t="shared" si="24"/>
        <v>68286618904</v>
      </c>
      <c r="AW29" s="340">
        <f t="shared" si="25"/>
        <v>106055387011</v>
      </c>
      <c r="AX29" s="340">
        <f t="shared" si="26"/>
        <v>155154785550</v>
      </c>
      <c r="AY29" s="340">
        <f t="shared" si="27"/>
        <v>207691141986</v>
      </c>
      <c r="AZ29" s="340">
        <f t="shared" si="28"/>
        <v>263905043372</v>
      </c>
      <c r="BA29" s="340">
        <f t="shared" si="29"/>
        <v>324053917855</v>
      </c>
      <c r="BB29" s="340">
        <f t="shared" si="30"/>
        <v>388413213551</v>
      </c>
      <c r="BC29" s="354">
        <f t="shared" si="31"/>
        <v>1</v>
      </c>
      <c r="BD29" s="346">
        <v>32988704785</v>
      </c>
      <c r="BE29" s="345">
        <f t="shared" si="32"/>
        <v>32988704785</v>
      </c>
      <c r="BF29" s="345">
        <f t="shared" si="33"/>
        <v>68286618904</v>
      </c>
      <c r="BG29" s="345">
        <f t="shared" si="34"/>
        <v>106055387011</v>
      </c>
      <c r="BH29" s="345">
        <f t="shared" si="35"/>
        <v>155154785550</v>
      </c>
      <c r="BI29" s="345">
        <f t="shared" si="36"/>
        <v>207691141986</v>
      </c>
      <c r="BJ29" s="345">
        <f t="shared" si="37"/>
        <v>263905043372</v>
      </c>
      <c r="BK29" s="345">
        <f t="shared" si="38"/>
        <v>324053917855</v>
      </c>
      <c r="BL29" s="345">
        <f t="shared" si="39"/>
        <v>388413213551</v>
      </c>
      <c r="BM29" s="354">
        <f t="shared" si="40"/>
        <v>1</v>
      </c>
    </row>
    <row r="30" spans="2:65" s="41" customFormat="1" ht="24" customHeight="1">
      <c r="B30" s="53">
        <v>223</v>
      </c>
      <c r="C30" s="54" t="s">
        <v>5</v>
      </c>
      <c r="D30" s="49">
        <f t="shared" si="1"/>
        <v>224</v>
      </c>
      <c r="E30" s="43">
        <v>35297914119</v>
      </c>
      <c r="F30" s="314">
        <v>571115568</v>
      </c>
      <c r="G30" s="313">
        <f t="shared" si="2"/>
        <v>571115568</v>
      </c>
      <c r="H30" s="313">
        <f t="shared" si="2"/>
        <v>1142231136</v>
      </c>
      <c r="I30" s="313">
        <f t="shared" si="2"/>
        <v>1713346704</v>
      </c>
      <c r="J30" s="313">
        <f t="shared" si="2"/>
        <v>2284462272</v>
      </c>
      <c r="K30" s="313">
        <f t="shared" si="2"/>
        <v>2855577840</v>
      </c>
      <c r="L30" s="313">
        <f t="shared" si="2"/>
        <v>3426693408</v>
      </c>
      <c r="M30" s="313">
        <f t="shared" si="2"/>
        <v>3997808976</v>
      </c>
      <c r="N30" s="313">
        <f t="shared" si="2"/>
        <v>4568924544</v>
      </c>
      <c r="O30" s="354">
        <f t="shared" si="3"/>
        <v>1.6179867344982363E-2</v>
      </c>
      <c r="P30" s="352">
        <v>6120258214</v>
      </c>
      <c r="Q30" s="321">
        <f t="shared" si="41"/>
        <v>6120258214</v>
      </c>
      <c r="R30" s="321">
        <f t="shared" si="49"/>
        <v>12240516428</v>
      </c>
      <c r="S30" s="321">
        <f t="shared" si="50"/>
        <v>18360774642</v>
      </c>
      <c r="T30" s="321">
        <f t="shared" si="51"/>
        <v>24481032856</v>
      </c>
      <c r="U30" s="321">
        <f t="shared" si="52"/>
        <v>30601291070</v>
      </c>
      <c r="V30" s="321">
        <f t="shared" si="53"/>
        <v>36721549284</v>
      </c>
      <c r="W30" s="321">
        <f t="shared" si="54"/>
        <v>42841807498</v>
      </c>
      <c r="X30" s="321">
        <f t="shared" si="55"/>
        <v>48962065712</v>
      </c>
      <c r="Y30" s="354">
        <f t="shared" si="4"/>
        <v>0.17338866521593171</v>
      </c>
      <c r="Z30" s="327">
        <v>22164317197</v>
      </c>
      <c r="AA30" s="326">
        <f t="shared" si="5"/>
        <v>22164317197</v>
      </c>
      <c r="AB30" s="326">
        <f t="shared" si="6"/>
        <v>44328634394</v>
      </c>
      <c r="AC30" s="326">
        <f t="shared" si="7"/>
        <v>66492951591</v>
      </c>
      <c r="AD30" s="326">
        <f t="shared" si="8"/>
        <v>88657268788</v>
      </c>
      <c r="AE30" s="326">
        <f t="shared" si="9"/>
        <v>110821585985</v>
      </c>
      <c r="AF30" s="326">
        <f t="shared" si="10"/>
        <v>132985903182</v>
      </c>
      <c r="AG30" s="326">
        <f t="shared" si="11"/>
        <v>155150220379</v>
      </c>
      <c r="AH30" s="326">
        <f t="shared" si="12"/>
        <v>177314537576</v>
      </c>
      <c r="AI30" s="354">
        <f t="shared" si="13"/>
        <v>0.62792144380762416</v>
      </c>
      <c r="AJ30" s="334">
        <v>35297914119</v>
      </c>
      <c r="AK30" s="333">
        <f t="shared" si="14"/>
        <v>35297914119</v>
      </c>
      <c r="AL30" s="333">
        <f t="shared" si="15"/>
        <v>73066682226</v>
      </c>
      <c r="AM30" s="333">
        <f t="shared" si="16"/>
        <v>122166080765</v>
      </c>
      <c r="AN30" s="333">
        <f t="shared" si="17"/>
        <v>174702437201</v>
      </c>
      <c r="AO30" s="333">
        <f t="shared" si="18"/>
        <v>230916338587</v>
      </c>
      <c r="AP30" s="333">
        <f t="shared" si="19"/>
        <v>291065213070</v>
      </c>
      <c r="AQ30" s="333">
        <f t="shared" si="20"/>
        <v>355424508766</v>
      </c>
      <c r="AR30" s="333">
        <f t="shared" si="21"/>
        <v>419783804462</v>
      </c>
      <c r="AS30" s="354">
        <f t="shared" si="22"/>
        <v>1</v>
      </c>
      <c r="AT30" s="341">
        <v>35297914119</v>
      </c>
      <c r="AU30" s="340">
        <f t="shared" si="23"/>
        <v>35297914119</v>
      </c>
      <c r="AV30" s="340">
        <f t="shared" si="24"/>
        <v>73066682226</v>
      </c>
      <c r="AW30" s="340">
        <f t="shared" si="25"/>
        <v>122166080765</v>
      </c>
      <c r="AX30" s="340">
        <f t="shared" si="26"/>
        <v>174702437201</v>
      </c>
      <c r="AY30" s="340">
        <f t="shared" si="27"/>
        <v>230916338587</v>
      </c>
      <c r="AZ30" s="340">
        <f t="shared" si="28"/>
        <v>291065213070</v>
      </c>
      <c r="BA30" s="340">
        <f t="shared" si="29"/>
        <v>355424508766</v>
      </c>
      <c r="BB30" s="340">
        <f t="shared" si="30"/>
        <v>439091593170</v>
      </c>
      <c r="BC30" s="354">
        <f t="shared" si="31"/>
        <v>1</v>
      </c>
      <c r="BD30" s="346">
        <v>35297914119</v>
      </c>
      <c r="BE30" s="345">
        <f t="shared" si="32"/>
        <v>35297914119</v>
      </c>
      <c r="BF30" s="345">
        <f t="shared" si="33"/>
        <v>73066682226</v>
      </c>
      <c r="BG30" s="345">
        <f t="shared" si="34"/>
        <v>122166080765</v>
      </c>
      <c r="BH30" s="345">
        <f t="shared" si="35"/>
        <v>174702437201</v>
      </c>
      <c r="BI30" s="345">
        <f t="shared" si="36"/>
        <v>230916338587</v>
      </c>
      <c r="BJ30" s="345">
        <f t="shared" si="37"/>
        <v>291065213070</v>
      </c>
      <c r="BK30" s="345">
        <f t="shared" si="38"/>
        <v>355424508766</v>
      </c>
      <c r="BL30" s="345">
        <f t="shared" si="39"/>
        <v>439091593170</v>
      </c>
      <c r="BM30" s="354">
        <f t="shared" si="40"/>
        <v>1</v>
      </c>
    </row>
    <row r="31" spans="2:65" s="41" customFormat="1" ht="24" customHeight="1">
      <c r="B31" s="53">
        <v>224</v>
      </c>
      <c r="C31" s="54" t="s">
        <v>5</v>
      </c>
      <c r="D31" s="49">
        <f t="shared" si="1"/>
        <v>225</v>
      </c>
      <c r="E31" s="43">
        <v>37768768107</v>
      </c>
      <c r="F31" s="314">
        <v>571115568</v>
      </c>
      <c r="G31" s="313">
        <f t="shared" si="2"/>
        <v>571115568</v>
      </c>
      <c r="H31" s="313">
        <f t="shared" si="2"/>
        <v>1142231136</v>
      </c>
      <c r="I31" s="313">
        <f t="shared" si="2"/>
        <v>1713346704</v>
      </c>
      <c r="J31" s="313">
        <f t="shared" si="2"/>
        <v>2284462272</v>
      </c>
      <c r="K31" s="313">
        <f t="shared" si="2"/>
        <v>2855577840</v>
      </c>
      <c r="L31" s="313">
        <f t="shared" si="2"/>
        <v>3426693408</v>
      </c>
      <c r="M31" s="313">
        <f t="shared" si="2"/>
        <v>3997808976</v>
      </c>
      <c r="N31" s="313">
        <f t="shared" si="2"/>
        <v>4568924544</v>
      </c>
      <c r="O31" s="354">
        <f t="shared" si="3"/>
        <v>1.5121371350582927E-2</v>
      </c>
      <c r="P31" s="352">
        <v>6120258214</v>
      </c>
      <c r="Q31" s="321">
        <f t="shared" si="41"/>
        <v>6120258214</v>
      </c>
      <c r="R31" s="321">
        <f t="shared" si="49"/>
        <v>12240516428</v>
      </c>
      <c r="S31" s="321">
        <f t="shared" si="50"/>
        <v>18360774642</v>
      </c>
      <c r="T31" s="321">
        <f t="shared" si="51"/>
        <v>24481032856</v>
      </c>
      <c r="U31" s="321">
        <f t="shared" si="52"/>
        <v>30601291070</v>
      </c>
      <c r="V31" s="321">
        <f t="shared" si="53"/>
        <v>36721549284</v>
      </c>
      <c r="W31" s="321">
        <f t="shared" si="54"/>
        <v>42841807498</v>
      </c>
      <c r="X31" s="321">
        <f t="shared" si="55"/>
        <v>48962065712</v>
      </c>
      <c r="Y31" s="354">
        <f t="shared" si="4"/>
        <v>0.16204548151163239</v>
      </c>
      <c r="Z31" s="327">
        <v>22164317197</v>
      </c>
      <c r="AA31" s="326">
        <f t="shared" si="5"/>
        <v>22164317197</v>
      </c>
      <c r="AB31" s="326">
        <f t="shared" si="6"/>
        <v>44328634394</v>
      </c>
      <c r="AC31" s="326">
        <f t="shared" si="7"/>
        <v>66492951591</v>
      </c>
      <c r="AD31" s="326">
        <f t="shared" si="8"/>
        <v>88657268788</v>
      </c>
      <c r="AE31" s="326">
        <f t="shared" si="9"/>
        <v>110821585985</v>
      </c>
      <c r="AF31" s="326">
        <f t="shared" si="10"/>
        <v>132985903182</v>
      </c>
      <c r="AG31" s="326">
        <f t="shared" si="11"/>
        <v>155150220379</v>
      </c>
      <c r="AH31" s="326">
        <f t="shared" si="12"/>
        <v>177314537576</v>
      </c>
      <c r="AI31" s="354">
        <f t="shared" si="13"/>
        <v>0.58684247085337427</v>
      </c>
      <c r="AJ31" s="334">
        <v>37768768107</v>
      </c>
      <c r="AK31" s="333">
        <f t="shared" si="14"/>
        <v>37768768107</v>
      </c>
      <c r="AL31" s="333">
        <f t="shared" si="15"/>
        <v>86868166646</v>
      </c>
      <c r="AM31" s="333">
        <f t="shared" si="16"/>
        <v>139404523082</v>
      </c>
      <c r="AN31" s="333">
        <f t="shared" si="17"/>
        <v>195618424468</v>
      </c>
      <c r="AO31" s="333">
        <f t="shared" si="18"/>
        <v>255767298951</v>
      </c>
      <c r="AP31" s="333">
        <f t="shared" si="19"/>
        <v>320126594647</v>
      </c>
      <c r="AQ31" s="333">
        <f t="shared" si="20"/>
        <v>384485890343</v>
      </c>
      <c r="AR31" s="333">
        <f t="shared" si="21"/>
        <v>448845186039</v>
      </c>
      <c r="AS31" s="354">
        <f t="shared" si="22"/>
        <v>1</v>
      </c>
      <c r="AT31" s="341">
        <v>37768768107</v>
      </c>
      <c r="AU31" s="340">
        <f t="shared" si="23"/>
        <v>37768768107</v>
      </c>
      <c r="AV31" s="340">
        <f t="shared" si="24"/>
        <v>86868166646</v>
      </c>
      <c r="AW31" s="340">
        <f t="shared" si="25"/>
        <v>139404523082</v>
      </c>
      <c r="AX31" s="340">
        <f t="shared" si="26"/>
        <v>195618424468</v>
      </c>
      <c r="AY31" s="340">
        <f t="shared" si="27"/>
        <v>255767298951</v>
      </c>
      <c r="AZ31" s="340">
        <f t="shared" si="28"/>
        <v>320126594647</v>
      </c>
      <c r="BA31" s="340">
        <f t="shared" si="29"/>
        <v>403793679051</v>
      </c>
      <c r="BB31" s="340">
        <f t="shared" si="30"/>
        <v>489970775987</v>
      </c>
      <c r="BC31" s="354">
        <f t="shared" si="31"/>
        <v>1</v>
      </c>
      <c r="BD31" s="346">
        <v>37768768107</v>
      </c>
      <c r="BE31" s="345">
        <f t="shared" si="32"/>
        <v>37768768107</v>
      </c>
      <c r="BF31" s="345">
        <f t="shared" si="33"/>
        <v>86868166646</v>
      </c>
      <c r="BG31" s="345">
        <f t="shared" si="34"/>
        <v>139404523082</v>
      </c>
      <c r="BH31" s="345">
        <f t="shared" si="35"/>
        <v>195618424468</v>
      </c>
      <c r="BI31" s="345">
        <f t="shared" si="36"/>
        <v>255767298951</v>
      </c>
      <c r="BJ31" s="345">
        <f t="shared" si="37"/>
        <v>320126594647</v>
      </c>
      <c r="BK31" s="345">
        <f t="shared" si="38"/>
        <v>403793679051</v>
      </c>
      <c r="BL31" s="345">
        <f t="shared" si="39"/>
        <v>489970775987</v>
      </c>
      <c r="BM31" s="354">
        <f t="shared" si="40"/>
        <v>1</v>
      </c>
    </row>
    <row r="32" spans="2:65" s="41" customFormat="1" ht="24" customHeight="1">
      <c r="B32" s="53">
        <v>225</v>
      </c>
      <c r="C32" s="54" t="s">
        <v>5</v>
      </c>
      <c r="D32" s="49">
        <f t="shared" si="1"/>
        <v>226</v>
      </c>
      <c r="E32" s="43">
        <v>49099398539</v>
      </c>
      <c r="F32" s="314">
        <v>571115568</v>
      </c>
      <c r="G32" s="313">
        <f t="shared" si="2"/>
        <v>571115568</v>
      </c>
      <c r="H32" s="313">
        <f t="shared" si="2"/>
        <v>1142231136</v>
      </c>
      <c r="I32" s="313">
        <f t="shared" si="2"/>
        <v>1713346704</v>
      </c>
      <c r="J32" s="313">
        <f t="shared" si="2"/>
        <v>2284462272</v>
      </c>
      <c r="K32" s="313">
        <f t="shared" si="2"/>
        <v>2855577840</v>
      </c>
      <c r="L32" s="313">
        <f t="shared" si="2"/>
        <v>3426693408</v>
      </c>
      <c r="M32" s="313">
        <f t="shared" si="2"/>
        <v>3997808976</v>
      </c>
      <c r="N32" s="313">
        <f t="shared" si="2"/>
        <v>4568924544</v>
      </c>
      <c r="O32" s="354">
        <f t="shared" si="3"/>
        <v>1.1631824115856712E-2</v>
      </c>
      <c r="P32" s="352">
        <v>6120258214</v>
      </c>
      <c r="Q32" s="321">
        <f t="shared" si="41"/>
        <v>6120258214</v>
      </c>
      <c r="R32" s="321">
        <f t="shared" si="49"/>
        <v>12240516428</v>
      </c>
      <c r="S32" s="321">
        <f t="shared" si="50"/>
        <v>18360774642</v>
      </c>
      <c r="T32" s="321">
        <f t="shared" si="51"/>
        <v>24481032856</v>
      </c>
      <c r="U32" s="321">
        <f t="shared" si="52"/>
        <v>30601291070</v>
      </c>
      <c r="V32" s="321">
        <f t="shared" si="53"/>
        <v>36721549284</v>
      </c>
      <c r="W32" s="321">
        <f t="shared" si="54"/>
        <v>42841807498</v>
      </c>
      <c r="X32" s="321">
        <f t="shared" si="55"/>
        <v>48962065712</v>
      </c>
      <c r="Y32" s="354">
        <f t="shared" si="4"/>
        <v>0.12465037039381725</v>
      </c>
      <c r="Z32" s="327">
        <v>22164317197</v>
      </c>
      <c r="AA32" s="326">
        <f t="shared" si="5"/>
        <v>22164317197</v>
      </c>
      <c r="AB32" s="326">
        <f t="shared" si="6"/>
        <v>44328634394</v>
      </c>
      <c r="AC32" s="326">
        <f t="shared" si="7"/>
        <v>66492951591</v>
      </c>
      <c r="AD32" s="326">
        <f t="shared" si="8"/>
        <v>88657268788</v>
      </c>
      <c r="AE32" s="326">
        <f t="shared" si="9"/>
        <v>110821585985</v>
      </c>
      <c r="AF32" s="326">
        <f t="shared" si="10"/>
        <v>132985903182</v>
      </c>
      <c r="AG32" s="326">
        <f t="shared" si="11"/>
        <v>155150220379</v>
      </c>
      <c r="AH32" s="326">
        <f t="shared" si="12"/>
        <v>177314537576</v>
      </c>
      <c r="AI32" s="354">
        <f t="shared" si="13"/>
        <v>0.45141728527274577</v>
      </c>
      <c r="AJ32" s="334">
        <v>49099398539</v>
      </c>
      <c r="AK32" s="333">
        <f t="shared" si="14"/>
        <v>49099398539</v>
      </c>
      <c r="AL32" s="333">
        <f t="shared" si="15"/>
        <v>101635754975</v>
      </c>
      <c r="AM32" s="333">
        <f t="shared" si="16"/>
        <v>157849656361</v>
      </c>
      <c r="AN32" s="333">
        <f t="shared" si="17"/>
        <v>217998530844</v>
      </c>
      <c r="AO32" s="333">
        <f t="shared" si="18"/>
        <v>282357826540</v>
      </c>
      <c r="AP32" s="333">
        <f t="shared" si="19"/>
        <v>346717122236</v>
      </c>
      <c r="AQ32" s="333">
        <f t="shared" si="20"/>
        <v>411076417932</v>
      </c>
      <c r="AR32" s="333">
        <f t="shared" si="21"/>
        <v>475435713628</v>
      </c>
      <c r="AS32" s="354">
        <f t="shared" si="22"/>
        <v>1</v>
      </c>
      <c r="AT32" s="341">
        <v>49099398539</v>
      </c>
      <c r="AU32" s="340">
        <f t="shared" si="23"/>
        <v>49099398539</v>
      </c>
      <c r="AV32" s="340">
        <f t="shared" si="24"/>
        <v>101635754975</v>
      </c>
      <c r="AW32" s="340">
        <f t="shared" si="25"/>
        <v>157849656361</v>
      </c>
      <c r="AX32" s="340">
        <f t="shared" si="26"/>
        <v>217998530844</v>
      </c>
      <c r="AY32" s="340">
        <f t="shared" si="27"/>
        <v>282357826540</v>
      </c>
      <c r="AZ32" s="340">
        <f t="shared" si="28"/>
        <v>366024910944</v>
      </c>
      <c r="BA32" s="340">
        <f t="shared" si="29"/>
        <v>452202007880</v>
      </c>
      <c r="BB32" s="340">
        <f t="shared" si="30"/>
        <v>540964417724</v>
      </c>
      <c r="BC32" s="354">
        <f t="shared" si="31"/>
        <v>1</v>
      </c>
      <c r="BD32" s="346">
        <v>49099398539</v>
      </c>
      <c r="BE32" s="345">
        <f t="shared" si="32"/>
        <v>49099398539</v>
      </c>
      <c r="BF32" s="345">
        <f t="shared" si="33"/>
        <v>101635754975</v>
      </c>
      <c r="BG32" s="345">
        <f t="shared" si="34"/>
        <v>157849656361</v>
      </c>
      <c r="BH32" s="345">
        <f t="shared" si="35"/>
        <v>217998530844</v>
      </c>
      <c r="BI32" s="345">
        <f t="shared" si="36"/>
        <v>282357826540</v>
      </c>
      <c r="BJ32" s="345">
        <f t="shared" si="37"/>
        <v>366024910944</v>
      </c>
      <c r="BK32" s="345">
        <f t="shared" si="38"/>
        <v>452202007880</v>
      </c>
      <c r="BL32" s="345">
        <f t="shared" si="39"/>
        <v>540964417724</v>
      </c>
      <c r="BM32" s="354">
        <f t="shared" si="40"/>
        <v>1</v>
      </c>
    </row>
    <row r="33" spans="2:65" s="41" customFormat="1" ht="24" customHeight="1">
      <c r="B33" s="53">
        <v>226</v>
      </c>
      <c r="C33" s="54" t="s">
        <v>5</v>
      </c>
      <c r="D33" s="49">
        <f t="shared" si="1"/>
        <v>227</v>
      </c>
      <c r="E33" s="43">
        <v>52536356436</v>
      </c>
      <c r="F33" s="314">
        <v>571115568</v>
      </c>
      <c r="G33" s="313">
        <f t="shared" si="2"/>
        <v>571115568</v>
      </c>
      <c r="H33" s="313">
        <f t="shared" si="2"/>
        <v>1142231136</v>
      </c>
      <c r="I33" s="313">
        <f t="shared" si="2"/>
        <v>1713346704</v>
      </c>
      <c r="J33" s="313">
        <f t="shared" si="2"/>
        <v>2284462272</v>
      </c>
      <c r="K33" s="313">
        <f t="shared" si="2"/>
        <v>2855577840</v>
      </c>
      <c r="L33" s="313">
        <f t="shared" si="2"/>
        <v>3426693408</v>
      </c>
      <c r="M33" s="313">
        <f t="shared" si="2"/>
        <v>3997808976</v>
      </c>
      <c r="N33" s="313">
        <f t="shared" si="2"/>
        <v>4568924544</v>
      </c>
      <c r="O33" s="354">
        <f t="shared" si="3"/>
        <v>1.0870863659830221E-2</v>
      </c>
      <c r="P33" s="352">
        <v>6120258214</v>
      </c>
      <c r="Q33" s="321">
        <f t="shared" si="41"/>
        <v>6120258214</v>
      </c>
      <c r="R33" s="321">
        <f t="shared" si="49"/>
        <v>12240516428</v>
      </c>
      <c r="S33" s="321">
        <f t="shared" si="50"/>
        <v>18360774642</v>
      </c>
      <c r="T33" s="321">
        <f t="shared" si="51"/>
        <v>24481032856</v>
      </c>
      <c r="U33" s="321">
        <f t="shared" si="52"/>
        <v>30601291070</v>
      </c>
      <c r="V33" s="321">
        <f t="shared" si="53"/>
        <v>36721549284</v>
      </c>
      <c r="W33" s="321">
        <f t="shared" si="54"/>
        <v>42841807498</v>
      </c>
      <c r="X33" s="321">
        <f t="shared" si="55"/>
        <v>48962065712</v>
      </c>
      <c r="Y33" s="354">
        <f t="shared" si="4"/>
        <v>0.11649567326686849</v>
      </c>
      <c r="Z33" s="327">
        <v>22164317197</v>
      </c>
      <c r="AA33" s="326">
        <f t="shared" si="5"/>
        <v>22164317197</v>
      </c>
      <c r="AB33" s="326">
        <f t="shared" si="6"/>
        <v>44328634394</v>
      </c>
      <c r="AC33" s="326">
        <f t="shared" si="7"/>
        <v>66492951591</v>
      </c>
      <c r="AD33" s="326">
        <f t="shared" si="8"/>
        <v>88657268788</v>
      </c>
      <c r="AE33" s="326">
        <f t="shared" si="9"/>
        <v>110821585985</v>
      </c>
      <c r="AF33" s="326">
        <f t="shared" si="10"/>
        <v>132985903182</v>
      </c>
      <c r="AG33" s="326">
        <f t="shared" si="11"/>
        <v>155150220379</v>
      </c>
      <c r="AH33" s="326">
        <f t="shared" si="12"/>
        <v>177314537576</v>
      </c>
      <c r="AI33" s="354">
        <f t="shared" si="13"/>
        <v>0.42188531334487689</v>
      </c>
      <c r="AJ33" s="334">
        <v>52536356436</v>
      </c>
      <c r="AK33" s="333">
        <f t="shared" si="14"/>
        <v>52536356436</v>
      </c>
      <c r="AL33" s="333">
        <f t="shared" si="15"/>
        <v>108750257822</v>
      </c>
      <c r="AM33" s="333">
        <f t="shared" si="16"/>
        <v>168899132305</v>
      </c>
      <c r="AN33" s="333">
        <f t="shared" si="17"/>
        <v>233258428001</v>
      </c>
      <c r="AO33" s="333">
        <f t="shared" si="18"/>
        <v>297617723697</v>
      </c>
      <c r="AP33" s="333">
        <f t="shared" si="19"/>
        <v>361977019393</v>
      </c>
      <c r="AQ33" s="333">
        <f t="shared" si="20"/>
        <v>426336315089</v>
      </c>
      <c r="AR33" s="333">
        <f t="shared" si="21"/>
        <v>490695610785</v>
      </c>
      <c r="AS33" s="354">
        <f t="shared" si="22"/>
        <v>1</v>
      </c>
      <c r="AT33" s="341">
        <v>52536356436</v>
      </c>
      <c r="AU33" s="340">
        <f t="shared" si="23"/>
        <v>52536356436</v>
      </c>
      <c r="AV33" s="340">
        <f t="shared" si="24"/>
        <v>108750257822</v>
      </c>
      <c r="AW33" s="340">
        <f t="shared" si="25"/>
        <v>168899132305</v>
      </c>
      <c r="AX33" s="340">
        <f t="shared" si="26"/>
        <v>233258428001</v>
      </c>
      <c r="AY33" s="340">
        <f t="shared" si="27"/>
        <v>316925512405</v>
      </c>
      <c r="AZ33" s="340">
        <f t="shared" si="28"/>
        <v>403102609341</v>
      </c>
      <c r="BA33" s="340">
        <f t="shared" si="29"/>
        <v>491865019185</v>
      </c>
      <c r="BB33" s="340">
        <f t="shared" si="30"/>
        <v>583290301324</v>
      </c>
      <c r="BC33" s="354">
        <f t="shared" si="31"/>
        <v>1</v>
      </c>
      <c r="BD33" s="346">
        <v>52536356436</v>
      </c>
      <c r="BE33" s="345">
        <f t="shared" si="32"/>
        <v>52536356436</v>
      </c>
      <c r="BF33" s="345">
        <f t="shared" si="33"/>
        <v>108750257822</v>
      </c>
      <c r="BG33" s="345">
        <f t="shared" si="34"/>
        <v>168899132305</v>
      </c>
      <c r="BH33" s="345">
        <f t="shared" si="35"/>
        <v>233258428001</v>
      </c>
      <c r="BI33" s="345">
        <f t="shared" si="36"/>
        <v>316925512405</v>
      </c>
      <c r="BJ33" s="345">
        <f t="shared" si="37"/>
        <v>403102609341</v>
      </c>
      <c r="BK33" s="345">
        <f t="shared" si="38"/>
        <v>491865019185</v>
      </c>
      <c r="BL33" s="345">
        <f t="shared" si="39"/>
        <v>583290301324</v>
      </c>
      <c r="BM33" s="354">
        <f t="shared" si="40"/>
        <v>1</v>
      </c>
    </row>
    <row r="34" spans="2:65" s="41" customFormat="1" ht="24" customHeight="1">
      <c r="B34" s="53">
        <v>227</v>
      </c>
      <c r="C34" s="54" t="s">
        <v>5</v>
      </c>
      <c r="D34" s="49">
        <f t="shared" si="1"/>
        <v>228</v>
      </c>
      <c r="E34" s="43">
        <v>56213901386</v>
      </c>
      <c r="F34" s="314">
        <v>571115568</v>
      </c>
      <c r="G34" s="313">
        <f t="shared" si="2"/>
        <v>571115568</v>
      </c>
      <c r="H34" s="313">
        <f t="shared" si="2"/>
        <v>1142231136</v>
      </c>
      <c r="I34" s="313">
        <f t="shared" si="2"/>
        <v>1713346704</v>
      </c>
      <c r="J34" s="313">
        <f t="shared" si="2"/>
        <v>2284462272</v>
      </c>
      <c r="K34" s="313">
        <f t="shared" si="2"/>
        <v>2855577840</v>
      </c>
      <c r="L34" s="313">
        <f t="shared" si="2"/>
        <v>3426693408</v>
      </c>
      <c r="M34" s="313">
        <f t="shared" si="2"/>
        <v>3997808976</v>
      </c>
      <c r="N34" s="313">
        <f t="shared" si="2"/>
        <v>4568924544</v>
      </c>
      <c r="O34" s="354">
        <f t="shared" si="3"/>
        <v>1.0159685663486712E-2</v>
      </c>
      <c r="P34" s="352">
        <v>6120258214</v>
      </c>
      <c r="Q34" s="321">
        <f t="shared" si="41"/>
        <v>6120258214</v>
      </c>
      <c r="R34" s="321">
        <f t="shared" si="49"/>
        <v>12240516428</v>
      </c>
      <c r="S34" s="321">
        <f t="shared" si="50"/>
        <v>18360774642</v>
      </c>
      <c r="T34" s="321">
        <f t="shared" si="51"/>
        <v>24481032856</v>
      </c>
      <c r="U34" s="321">
        <f t="shared" si="52"/>
        <v>30601291070</v>
      </c>
      <c r="V34" s="321">
        <f t="shared" si="53"/>
        <v>36721549284</v>
      </c>
      <c r="W34" s="321">
        <f t="shared" si="54"/>
        <v>42841807498</v>
      </c>
      <c r="X34" s="321">
        <f t="shared" si="55"/>
        <v>48962065712</v>
      </c>
      <c r="Y34" s="354">
        <f t="shared" si="4"/>
        <v>0.1088744609980805</v>
      </c>
      <c r="Z34" s="327">
        <v>22164317197</v>
      </c>
      <c r="AA34" s="326">
        <f t="shared" si="5"/>
        <v>22164317197</v>
      </c>
      <c r="AB34" s="326">
        <f t="shared" si="6"/>
        <v>44328634394</v>
      </c>
      <c r="AC34" s="326">
        <f t="shared" si="7"/>
        <v>66492951591</v>
      </c>
      <c r="AD34" s="326">
        <f t="shared" si="8"/>
        <v>88657268788</v>
      </c>
      <c r="AE34" s="326">
        <f t="shared" si="9"/>
        <v>110821585985</v>
      </c>
      <c r="AF34" s="326">
        <f t="shared" si="10"/>
        <v>132985903182</v>
      </c>
      <c r="AG34" s="326">
        <f t="shared" si="11"/>
        <v>155150220379</v>
      </c>
      <c r="AH34" s="326">
        <f t="shared" si="12"/>
        <v>177314537576</v>
      </c>
      <c r="AI34" s="354">
        <f t="shared" si="13"/>
        <v>0.39428533957829859</v>
      </c>
      <c r="AJ34" s="334">
        <v>56213901386</v>
      </c>
      <c r="AK34" s="333">
        <f t="shared" si="14"/>
        <v>56213901386</v>
      </c>
      <c r="AL34" s="333">
        <f t="shared" si="15"/>
        <v>116362775869</v>
      </c>
      <c r="AM34" s="333">
        <f t="shared" si="16"/>
        <v>180722071565</v>
      </c>
      <c r="AN34" s="333">
        <f t="shared" si="17"/>
        <v>245081367261</v>
      </c>
      <c r="AO34" s="333">
        <f t="shared" si="18"/>
        <v>309440662957</v>
      </c>
      <c r="AP34" s="333">
        <f t="shared" si="19"/>
        <v>373799958653</v>
      </c>
      <c r="AQ34" s="333">
        <f t="shared" si="20"/>
        <v>438159254349</v>
      </c>
      <c r="AR34" s="333">
        <f t="shared" si="21"/>
        <v>502518550045</v>
      </c>
      <c r="AS34" s="354">
        <f t="shared" si="22"/>
        <v>1</v>
      </c>
      <c r="AT34" s="341">
        <v>56213901386</v>
      </c>
      <c r="AU34" s="340">
        <f t="shared" si="23"/>
        <v>56213901386</v>
      </c>
      <c r="AV34" s="340">
        <f t="shared" si="24"/>
        <v>116362775869</v>
      </c>
      <c r="AW34" s="340">
        <f t="shared" si="25"/>
        <v>180722071565</v>
      </c>
      <c r="AX34" s="340">
        <f t="shared" si="26"/>
        <v>264389155969</v>
      </c>
      <c r="AY34" s="340">
        <f t="shared" si="27"/>
        <v>350566252905</v>
      </c>
      <c r="AZ34" s="340">
        <f t="shared" si="28"/>
        <v>439328662749</v>
      </c>
      <c r="BA34" s="340">
        <f t="shared" si="29"/>
        <v>530753944888</v>
      </c>
      <c r="BB34" s="340">
        <f t="shared" si="30"/>
        <v>624921985491</v>
      </c>
      <c r="BC34" s="354">
        <f t="shared" si="31"/>
        <v>1</v>
      </c>
      <c r="BD34" s="346">
        <v>56213901386</v>
      </c>
      <c r="BE34" s="345">
        <f t="shared" si="32"/>
        <v>56213901386</v>
      </c>
      <c r="BF34" s="345">
        <f t="shared" si="33"/>
        <v>116362775869</v>
      </c>
      <c r="BG34" s="345">
        <f t="shared" si="34"/>
        <v>180722071565</v>
      </c>
      <c r="BH34" s="345">
        <f t="shared" si="35"/>
        <v>264389155969</v>
      </c>
      <c r="BI34" s="345">
        <f t="shared" si="36"/>
        <v>350566252905</v>
      </c>
      <c r="BJ34" s="345">
        <f t="shared" si="37"/>
        <v>439328662749</v>
      </c>
      <c r="BK34" s="345">
        <f t="shared" si="38"/>
        <v>530753944888</v>
      </c>
      <c r="BL34" s="345">
        <f t="shared" si="39"/>
        <v>624921985491</v>
      </c>
      <c r="BM34" s="354">
        <f t="shared" si="40"/>
        <v>1</v>
      </c>
    </row>
    <row r="35" spans="2:65" s="41" customFormat="1" ht="24" customHeight="1">
      <c r="B35" s="53">
        <v>228</v>
      </c>
      <c r="C35" s="54" t="s">
        <v>5</v>
      </c>
      <c r="D35" s="49">
        <f t="shared" si="1"/>
        <v>229</v>
      </c>
      <c r="E35" s="43">
        <v>60148874483</v>
      </c>
      <c r="F35" s="314">
        <v>571115568</v>
      </c>
      <c r="G35" s="313">
        <f t="shared" si="2"/>
        <v>571115568</v>
      </c>
      <c r="H35" s="313">
        <f t="shared" si="2"/>
        <v>1142231136</v>
      </c>
      <c r="I35" s="313">
        <f t="shared" si="2"/>
        <v>1713346704</v>
      </c>
      <c r="J35" s="313">
        <f t="shared" si="2"/>
        <v>2284462272</v>
      </c>
      <c r="K35" s="313">
        <f t="shared" si="2"/>
        <v>2855577840</v>
      </c>
      <c r="L35" s="313">
        <f t="shared" si="2"/>
        <v>3426693408</v>
      </c>
      <c r="M35" s="313">
        <f t="shared" si="2"/>
        <v>3997808976</v>
      </c>
      <c r="N35" s="313">
        <f t="shared" si="2"/>
        <v>4568924544</v>
      </c>
      <c r="O35" s="354">
        <f t="shared" si="3"/>
        <v>9.4950333303645707E-3</v>
      </c>
      <c r="P35" s="352">
        <v>6120258214</v>
      </c>
      <c r="Q35" s="321">
        <f t="shared" si="41"/>
        <v>6120258214</v>
      </c>
      <c r="R35" s="321">
        <f t="shared" si="49"/>
        <v>12240516428</v>
      </c>
      <c r="S35" s="321">
        <f t="shared" si="50"/>
        <v>18360774642</v>
      </c>
      <c r="T35" s="321">
        <f t="shared" si="51"/>
        <v>24481032856</v>
      </c>
      <c r="U35" s="321">
        <f t="shared" si="52"/>
        <v>30601291070</v>
      </c>
      <c r="V35" s="321">
        <f t="shared" si="53"/>
        <v>36721549284</v>
      </c>
      <c r="W35" s="321">
        <f t="shared" si="54"/>
        <v>42841807498</v>
      </c>
      <c r="X35" s="321">
        <f t="shared" si="55"/>
        <v>48962065712</v>
      </c>
      <c r="Y35" s="354">
        <f t="shared" si="4"/>
        <v>0.10175183270852027</v>
      </c>
      <c r="Z35" s="327">
        <v>22164317197</v>
      </c>
      <c r="AA35" s="326">
        <f t="shared" si="5"/>
        <v>22164317197</v>
      </c>
      <c r="AB35" s="326">
        <f t="shared" si="6"/>
        <v>44328634394</v>
      </c>
      <c r="AC35" s="326">
        <f t="shared" si="7"/>
        <v>66492951591</v>
      </c>
      <c r="AD35" s="326">
        <f t="shared" si="8"/>
        <v>88657268788</v>
      </c>
      <c r="AE35" s="326">
        <f t="shared" si="9"/>
        <v>110821585985</v>
      </c>
      <c r="AF35" s="326">
        <f t="shared" si="10"/>
        <v>132985903182</v>
      </c>
      <c r="AG35" s="326">
        <f t="shared" si="11"/>
        <v>155150220379</v>
      </c>
      <c r="AH35" s="326">
        <f t="shared" si="12"/>
        <v>177314537576</v>
      </c>
      <c r="AI35" s="354">
        <f t="shared" si="13"/>
        <v>0.36849097156862587</v>
      </c>
      <c r="AJ35" s="334">
        <v>60148874483</v>
      </c>
      <c r="AK35" s="333">
        <f t="shared" si="14"/>
        <v>60148874483</v>
      </c>
      <c r="AL35" s="333">
        <f t="shared" si="15"/>
        <v>124508170179</v>
      </c>
      <c r="AM35" s="333">
        <f t="shared" si="16"/>
        <v>188867465875</v>
      </c>
      <c r="AN35" s="333">
        <f t="shared" si="17"/>
        <v>253226761571</v>
      </c>
      <c r="AO35" s="333">
        <f t="shared" si="18"/>
        <v>317586057267</v>
      </c>
      <c r="AP35" s="333">
        <f t="shared" si="19"/>
        <v>381945352963</v>
      </c>
      <c r="AQ35" s="333">
        <f t="shared" si="20"/>
        <v>446304648659</v>
      </c>
      <c r="AR35" s="333">
        <f t="shared" si="21"/>
        <v>510663944355</v>
      </c>
      <c r="AS35" s="354">
        <f t="shared" si="22"/>
        <v>1</v>
      </c>
      <c r="AT35" s="341">
        <v>60148874483</v>
      </c>
      <c r="AU35" s="340">
        <f t="shared" si="23"/>
        <v>60148874483</v>
      </c>
      <c r="AV35" s="340">
        <f t="shared" si="24"/>
        <v>124508170179</v>
      </c>
      <c r="AW35" s="340">
        <f t="shared" si="25"/>
        <v>208175254583</v>
      </c>
      <c r="AX35" s="340">
        <f t="shared" si="26"/>
        <v>294352351519</v>
      </c>
      <c r="AY35" s="340">
        <f t="shared" si="27"/>
        <v>383114761363</v>
      </c>
      <c r="AZ35" s="340">
        <f t="shared" si="28"/>
        <v>474540043502</v>
      </c>
      <c r="BA35" s="340">
        <f t="shared" si="29"/>
        <v>568708084105</v>
      </c>
      <c r="BB35" s="340">
        <f t="shared" si="30"/>
        <v>691126536888</v>
      </c>
      <c r="BC35" s="354">
        <f t="shared" si="31"/>
        <v>1</v>
      </c>
      <c r="BD35" s="346">
        <v>60148874483</v>
      </c>
      <c r="BE35" s="345">
        <f t="shared" si="32"/>
        <v>60148874483</v>
      </c>
      <c r="BF35" s="345">
        <f t="shared" si="33"/>
        <v>124508170179</v>
      </c>
      <c r="BG35" s="345">
        <f t="shared" si="34"/>
        <v>208175254583</v>
      </c>
      <c r="BH35" s="345">
        <f t="shared" si="35"/>
        <v>294352351519</v>
      </c>
      <c r="BI35" s="345">
        <f t="shared" si="36"/>
        <v>383114761363</v>
      </c>
      <c r="BJ35" s="345">
        <f t="shared" si="37"/>
        <v>474540043502</v>
      </c>
      <c r="BK35" s="345">
        <f t="shared" si="38"/>
        <v>568708084105</v>
      </c>
      <c r="BL35" s="345">
        <f t="shared" si="39"/>
        <v>691126536888</v>
      </c>
      <c r="BM35" s="354">
        <f t="shared" si="40"/>
        <v>1</v>
      </c>
    </row>
    <row r="36" spans="2:65" s="41" customFormat="1" ht="24" customHeight="1" thickBot="1">
      <c r="B36" s="55">
        <v>229</v>
      </c>
      <c r="C36" s="56" t="s">
        <v>5</v>
      </c>
      <c r="D36" s="50">
        <f t="shared" si="1"/>
        <v>230</v>
      </c>
      <c r="E36" s="45">
        <v>64359295696</v>
      </c>
      <c r="F36" s="315">
        <v>571115568</v>
      </c>
      <c r="G36" s="313">
        <f t="shared" si="2"/>
        <v>571115568</v>
      </c>
      <c r="H36" s="313">
        <f t="shared" si="2"/>
        <v>1142231136</v>
      </c>
      <c r="I36" s="313">
        <f t="shared" si="2"/>
        <v>1713346704</v>
      </c>
      <c r="J36" s="313">
        <f t="shared" si="2"/>
        <v>2284462272</v>
      </c>
      <c r="K36" s="313">
        <f t="shared" si="2"/>
        <v>2855577840</v>
      </c>
      <c r="L36" s="313">
        <f t="shared" si="2"/>
        <v>3426693408</v>
      </c>
      <c r="M36" s="313">
        <f t="shared" si="2"/>
        <v>3997808976</v>
      </c>
      <c r="N36" s="313">
        <f t="shared" si="2"/>
        <v>4568924544</v>
      </c>
      <c r="O36" s="354">
        <f t="shared" si="3"/>
        <v>8.8738629256860466E-3</v>
      </c>
      <c r="P36" s="353">
        <v>6120258214</v>
      </c>
      <c r="Q36" s="321">
        <f t="shared" si="41"/>
        <v>6120258214</v>
      </c>
      <c r="R36" s="321">
        <f t="shared" si="49"/>
        <v>12240516428</v>
      </c>
      <c r="S36" s="321">
        <f t="shared" si="50"/>
        <v>18360774642</v>
      </c>
      <c r="T36" s="321">
        <f t="shared" si="51"/>
        <v>24481032856</v>
      </c>
      <c r="U36" s="321">
        <f t="shared" si="52"/>
        <v>30601291070</v>
      </c>
      <c r="V36" s="321">
        <f t="shared" si="53"/>
        <v>36721549284</v>
      </c>
      <c r="W36" s="321">
        <f t="shared" si="54"/>
        <v>42841807498</v>
      </c>
      <c r="X36" s="321">
        <f t="shared" si="55"/>
        <v>48962065712</v>
      </c>
      <c r="Y36" s="354">
        <f t="shared" si="4"/>
        <v>9.509517075682325E-2</v>
      </c>
      <c r="Z36" s="328">
        <v>22164317197</v>
      </c>
      <c r="AA36" s="326">
        <f t="shared" si="5"/>
        <v>22164317197</v>
      </c>
      <c r="AB36" s="326">
        <f t="shared" si="6"/>
        <v>44328634394</v>
      </c>
      <c r="AC36" s="326">
        <f t="shared" si="7"/>
        <v>66492951591</v>
      </c>
      <c r="AD36" s="326">
        <f t="shared" si="8"/>
        <v>88657268788</v>
      </c>
      <c r="AE36" s="326">
        <f t="shared" si="9"/>
        <v>110821585985</v>
      </c>
      <c r="AF36" s="326">
        <f t="shared" si="10"/>
        <v>132985903182</v>
      </c>
      <c r="AG36" s="326">
        <f t="shared" si="11"/>
        <v>155150220379</v>
      </c>
      <c r="AH36" s="326">
        <f t="shared" si="12"/>
        <v>177314537576</v>
      </c>
      <c r="AI36" s="354">
        <f t="shared" si="13"/>
        <v>0.34438408558248929</v>
      </c>
      <c r="AJ36" s="335">
        <v>64359295696</v>
      </c>
      <c r="AK36" s="333">
        <f t="shared" si="14"/>
        <v>64359295696</v>
      </c>
      <c r="AL36" s="333">
        <f t="shared" si="15"/>
        <v>128718591392</v>
      </c>
      <c r="AM36" s="333">
        <f t="shared" si="16"/>
        <v>193077887088</v>
      </c>
      <c r="AN36" s="333">
        <f t="shared" si="17"/>
        <v>257437182784</v>
      </c>
      <c r="AO36" s="333">
        <f t="shared" si="18"/>
        <v>321796478480</v>
      </c>
      <c r="AP36" s="333">
        <f t="shared" si="19"/>
        <v>386155774176</v>
      </c>
      <c r="AQ36" s="333">
        <f t="shared" si="20"/>
        <v>450515069872</v>
      </c>
      <c r="AR36" s="333">
        <f t="shared" si="21"/>
        <v>514874365568</v>
      </c>
      <c r="AS36" s="354">
        <f t="shared" si="22"/>
        <v>1</v>
      </c>
      <c r="AT36" s="342">
        <v>64359295696</v>
      </c>
      <c r="AU36" s="340">
        <f t="shared" si="23"/>
        <v>64359295696</v>
      </c>
      <c r="AV36" s="340">
        <f t="shared" si="24"/>
        <v>148026380100</v>
      </c>
      <c r="AW36" s="340">
        <f t="shared" si="25"/>
        <v>234203477036</v>
      </c>
      <c r="AX36" s="340">
        <f t="shared" si="26"/>
        <v>322965886880</v>
      </c>
      <c r="AY36" s="340">
        <f t="shared" si="27"/>
        <v>414391169019</v>
      </c>
      <c r="AZ36" s="340">
        <f t="shared" si="28"/>
        <v>508559209622</v>
      </c>
      <c r="BA36" s="340">
        <f t="shared" si="29"/>
        <v>630977662405</v>
      </c>
      <c r="BB36" s="340">
        <f t="shared" si="30"/>
        <v>757068668771</v>
      </c>
      <c r="BC36" s="354">
        <f t="shared" si="31"/>
        <v>1</v>
      </c>
      <c r="BD36" s="347">
        <v>64359295696</v>
      </c>
      <c r="BE36" s="345">
        <f t="shared" si="32"/>
        <v>64359295696</v>
      </c>
      <c r="BF36" s="345">
        <f t="shared" si="33"/>
        <v>148026380100</v>
      </c>
      <c r="BG36" s="345">
        <f t="shared" si="34"/>
        <v>234203477036</v>
      </c>
      <c r="BH36" s="345">
        <f t="shared" si="35"/>
        <v>322965886880</v>
      </c>
      <c r="BI36" s="345">
        <f t="shared" si="36"/>
        <v>414391169019</v>
      </c>
      <c r="BJ36" s="345">
        <f t="shared" si="37"/>
        <v>508559209622</v>
      </c>
      <c r="BK36" s="345">
        <f t="shared" si="38"/>
        <v>630977662405</v>
      </c>
      <c r="BL36" s="345">
        <f t="shared" si="39"/>
        <v>757068668771</v>
      </c>
      <c r="BM36" s="354">
        <f t="shared" si="40"/>
        <v>1</v>
      </c>
    </row>
    <row r="37" spans="2:65" s="41" customFormat="1" ht="24" customHeight="1">
      <c r="B37" s="59">
        <v>230</v>
      </c>
      <c r="C37" s="60" t="s">
        <v>5</v>
      </c>
      <c r="D37" s="52">
        <f t="shared" si="1"/>
        <v>231</v>
      </c>
      <c r="E37" s="44">
        <v>83667084404</v>
      </c>
      <c r="F37" s="313">
        <v>571115568</v>
      </c>
      <c r="G37" s="313">
        <f t="shared" si="2"/>
        <v>571115568</v>
      </c>
      <c r="H37" s="313">
        <f t="shared" si="2"/>
        <v>1142231136</v>
      </c>
      <c r="I37" s="313">
        <f t="shared" si="2"/>
        <v>1713346704</v>
      </c>
      <c r="J37" s="313">
        <f t="shared" si="2"/>
        <v>2284462272</v>
      </c>
      <c r="K37" s="313">
        <f t="shared" si="2"/>
        <v>2855577840</v>
      </c>
      <c r="L37" s="313">
        <f t="shared" si="2"/>
        <v>3426693408</v>
      </c>
      <c r="M37" s="313">
        <f t="shared" si="2"/>
        <v>3997808976</v>
      </c>
      <c r="N37" s="313">
        <f t="shared" si="2"/>
        <v>4568924544</v>
      </c>
      <c r="O37" s="354">
        <f t="shared" si="3"/>
        <v>6.8260484044391509E-3</v>
      </c>
      <c r="P37" s="351">
        <v>6120258214</v>
      </c>
      <c r="Q37" s="321">
        <f t="shared" si="41"/>
        <v>6120258214</v>
      </c>
      <c r="R37" s="321">
        <f t="shared" si="49"/>
        <v>12240516428</v>
      </c>
      <c r="S37" s="321">
        <f t="shared" si="50"/>
        <v>18360774642</v>
      </c>
      <c r="T37" s="321">
        <f t="shared" si="51"/>
        <v>24481032856</v>
      </c>
      <c r="U37" s="321">
        <f t="shared" si="52"/>
        <v>30601291070</v>
      </c>
      <c r="V37" s="321">
        <f t="shared" si="53"/>
        <v>36721549284</v>
      </c>
      <c r="W37" s="321">
        <f t="shared" si="54"/>
        <v>42841807498</v>
      </c>
      <c r="X37" s="321">
        <f t="shared" si="55"/>
        <v>48962065712</v>
      </c>
      <c r="Y37" s="354">
        <f t="shared" si="4"/>
        <v>7.3150131352101938E-2</v>
      </c>
      <c r="Z37" s="326">
        <v>22164317197</v>
      </c>
      <c r="AA37" s="326">
        <f t="shared" si="5"/>
        <v>22164317197</v>
      </c>
      <c r="AB37" s="326">
        <f t="shared" si="6"/>
        <v>44328634394</v>
      </c>
      <c r="AC37" s="326">
        <f t="shared" si="7"/>
        <v>66492951591</v>
      </c>
      <c r="AD37" s="326">
        <f t="shared" si="8"/>
        <v>88657268788</v>
      </c>
      <c r="AE37" s="326">
        <f t="shared" si="9"/>
        <v>110821585985</v>
      </c>
      <c r="AF37" s="326">
        <f t="shared" si="10"/>
        <v>132985903182</v>
      </c>
      <c r="AG37" s="326">
        <f t="shared" si="11"/>
        <v>155150220379</v>
      </c>
      <c r="AH37" s="326">
        <f t="shared" si="12"/>
        <v>177314537576</v>
      </c>
      <c r="AI37" s="354">
        <f t="shared" si="13"/>
        <v>0.26491083506598634</v>
      </c>
      <c r="AJ37" s="333">
        <v>64359295696</v>
      </c>
      <c r="AK37" s="333">
        <f t="shared" si="14"/>
        <v>64359295696</v>
      </c>
      <c r="AL37" s="333">
        <f t="shared" si="15"/>
        <v>128718591392</v>
      </c>
      <c r="AM37" s="333">
        <f t="shared" si="16"/>
        <v>193077887088</v>
      </c>
      <c r="AN37" s="333">
        <f t="shared" si="17"/>
        <v>257437182784</v>
      </c>
      <c r="AO37" s="333">
        <f t="shared" si="18"/>
        <v>321796478480</v>
      </c>
      <c r="AP37" s="333">
        <f t="shared" si="19"/>
        <v>386155774176</v>
      </c>
      <c r="AQ37" s="333">
        <f t="shared" si="20"/>
        <v>450515069872</v>
      </c>
      <c r="AR37" s="333">
        <f t="shared" si="21"/>
        <v>514874365568</v>
      </c>
      <c r="AS37" s="354">
        <f t="shared" si="22"/>
        <v>0.76923076923812439</v>
      </c>
      <c r="AT37" s="340">
        <v>83667084404</v>
      </c>
      <c r="AU37" s="340">
        <f t="shared" si="23"/>
        <v>83667084404</v>
      </c>
      <c r="AV37" s="340">
        <f t="shared" si="24"/>
        <v>169844181340</v>
      </c>
      <c r="AW37" s="340">
        <f t="shared" si="25"/>
        <v>258606591184</v>
      </c>
      <c r="AX37" s="340">
        <f t="shared" si="26"/>
        <v>350031873323</v>
      </c>
      <c r="AY37" s="340">
        <f t="shared" si="27"/>
        <v>444199913926</v>
      </c>
      <c r="AZ37" s="340">
        <f t="shared" si="28"/>
        <v>566618366709</v>
      </c>
      <c r="BA37" s="340">
        <f t="shared" si="29"/>
        <v>692709373075</v>
      </c>
      <c r="BB37" s="340">
        <f t="shared" si="30"/>
        <v>822583109631</v>
      </c>
      <c r="BC37" s="354">
        <f t="shared" si="31"/>
        <v>1</v>
      </c>
      <c r="BD37" s="345">
        <v>83667084404</v>
      </c>
      <c r="BE37" s="345">
        <f t="shared" si="32"/>
        <v>83667084404</v>
      </c>
      <c r="BF37" s="345">
        <f t="shared" si="33"/>
        <v>169844181340</v>
      </c>
      <c r="BG37" s="345">
        <f t="shared" si="34"/>
        <v>258606591184</v>
      </c>
      <c r="BH37" s="345">
        <f t="shared" si="35"/>
        <v>350031873323</v>
      </c>
      <c r="BI37" s="345">
        <f t="shared" si="36"/>
        <v>444199913926</v>
      </c>
      <c r="BJ37" s="345">
        <f t="shared" si="37"/>
        <v>566618366709</v>
      </c>
      <c r="BK37" s="345">
        <f t="shared" si="38"/>
        <v>692709373075</v>
      </c>
      <c r="BL37" s="345">
        <f t="shared" si="39"/>
        <v>822583109631</v>
      </c>
      <c r="BM37" s="354">
        <f t="shared" si="40"/>
        <v>1</v>
      </c>
    </row>
    <row r="38" spans="2:65" s="41" customFormat="1" ht="24" customHeight="1">
      <c r="B38" s="53">
        <v>231</v>
      </c>
      <c r="C38" s="54" t="s">
        <v>5</v>
      </c>
      <c r="D38" s="49">
        <f t="shared" si="1"/>
        <v>232</v>
      </c>
      <c r="E38" s="43">
        <v>86177096936</v>
      </c>
      <c r="F38" s="314">
        <v>571115568</v>
      </c>
      <c r="G38" s="313">
        <f t="shared" si="2"/>
        <v>571115568</v>
      </c>
      <c r="H38" s="313">
        <f t="shared" si="2"/>
        <v>1142231136</v>
      </c>
      <c r="I38" s="313">
        <f t="shared" si="2"/>
        <v>1713346704</v>
      </c>
      <c r="J38" s="313">
        <f t="shared" si="2"/>
        <v>2284462272</v>
      </c>
      <c r="K38" s="313">
        <f t="shared" si="2"/>
        <v>2855577840</v>
      </c>
      <c r="L38" s="313">
        <f t="shared" si="2"/>
        <v>3426693408</v>
      </c>
      <c r="M38" s="313">
        <f t="shared" si="2"/>
        <v>3997808976</v>
      </c>
      <c r="N38" s="313">
        <f t="shared" si="2"/>
        <v>4568924544</v>
      </c>
      <c r="O38" s="354">
        <f t="shared" si="3"/>
        <v>6.6272314606297634E-3</v>
      </c>
      <c r="P38" s="352">
        <v>6120258214</v>
      </c>
      <c r="Q38" s="321">
        <f t="shared" si="41"/>
        <v>6120258214</v>
      </c>
      <c r="R38" s="321">
        <f t="shared" si="49"/>
        <v>12240516428</v>
      </c>
      <c r="S38" s="321">
        <f t="shared" si="50"/>
        <v>18360774642</v>
      </c>
      <c r="T38" s="321">
        <f t="shared" si="51"/>
        <v>24481032856</v>
      </c>
      <c r="U38" s="321">
        <f t="shared" si="52"/>
        <v>30601291070</v>
      </c>
      <c r="V38" s="321">
        <f t="shared" si="53"/>
        <v>36721549284</v>
      </c>
      <c r="W38" s="321">
        <f t="shared" si="54"/>
        <v>42841807498</v>
      </c>
      <c r="X38" s="321">
        <f t="shared" si="55"/>
        <v>48962065712</v>
      </c>
      <c r="Y38" s="354">
        <f t="shared" si="4"/>
        <v>7.1019545002139611E-2</v>
      </c>
      <c r="Z38" s="327">
        <v>22164317197</v>
      </c>
      <c r="AA38" s="326">
        <f t="shared" si="5"/>
        <v>22164317197</v>
      </c>
      <c r="AB38" s="326">
        <f t="shared" si="6"/>
        <v>44328634394</v>
      </c>
      <c r="AC38" s="326">
        <f t="shared" si="7"/>
        <v>66492951591</v>
      </c>
      <c r="AD38" s="326">
        <f t="shared" si="8"/>
        <v>88657268788</v>
      </c>
      <c r="AE38" s="326">
        <f t="shared" si="9"/>
        <v>110821585985</v>
      </c>
      <c r="AF38" s="326">
        <f t="shared" si="10"/>
        <v>132985903182</v>
      </c>
      <c r="AG38" s="326">
        <f t="shared" si="11"/>
        <v>155150220379</v>
      </c>
      <c r="AH38" s="326">
        <f t="shared" si="12"/>
        <v>177314537576</v>
      </c>
      <c r="AI38" s="354">
        <f t="shared" si="13"/>
        <v>0.25719498550131575</v>
      </c>
      <c r="AJ38" s="334">
        <v>64359295696</v>
      </c>
      <c r="AK38" s="333">
        <f t="shared" si="14"/>
        <v>64359295696</v>
      </c>
      <c r="AL38" s="333">
        <f t="shared" si="15"/>
        <v>128718591392</v>
      </c>
      <c r="AM38" s="333">
        <f t="shared" si="16"/>
        <v>193077887088</v>
      </c>
      <c r="AN38" s="333">
        <f t="shared" si="17"/>
        <v>257437182784</v>
      </c>
      <c r="AO38" s="333">
        <f t="shared" si="18"/>
        <v>321796478480</v>
      </c>
      <c r="AP38" s="333">
        <f t="shared" si="19"/>
        <v>386155774176</v>
      </c>
      <c r="AQ38" s="333">
        <f t="shared" si="20"/>
        <v>450515069872</v>
      </c>
      <c r="AR38" s="333">
        <f t="shared" si="21"/>
        <v>514874365568</v>
      </c>
      <c r="AS38" s="354">
        <f t="shared" si="22"/>
        <v>0.74682598955261703</v>
      </c>
      <c r="AT38" s="341">
        <v>86177096936</v>
      </c>
      <c r="AU38" s="340">
        <f t="shared" si="23"/>
        <v>86177096936</v>
      </c>
      <c r="AV38" s="340">
        <f t="shared" si="24"/>
        <v>174939506780</v>
      </c>
      <c r="AW38" s="340">
        <f t="shared" si="25"/>
        <v>266364788919</v>
      </c>
      <c r="AX38" s="340">
        <f t="shared" si="26"/>
        <v>360532829522</v>
      </c>
      <c r="AY38" s="340">
        <f t="shared" si="27"/>
        <v>482951282305</v>
      </c>
      <c r="AZ38" s="340">
        <f t="shared" si="28"/>
        <v>609042288671</v>
      </c>
      <c r="BA38" s="340">
        <f t="shared" si="29"/>
        <v>738916025227</v>
      </c>
      <c r="BB38" s="340">
        <f t="shared" si="30"/>
        <v>872685973879</v>
      </c>
      <c r="BC38" s="354">
        <f t="shared" si="31"/>
        <v>1</v>
      </c>
      <c r="BD38" s="346">
        <v>86177096936</v>
      </c>
      <c r="BE38" s="345">
        <f t="shared" si="32"/>
        <v>86177096936</v>
      </c>
      <c r="BF38" s="345">
        <f t="shared" si="33"/>
        <v>174939506780</v>
      </c>
      <c r="BG38" s="345">
        <f t="shared" si="34"/>
        <v>266364788919</v>
      </c>
      <c r="BH38" s="345">
        <f t="shared" si="35"/>
        <v>360532829522</v>
      </c>
      <c r="BI38" s="345">
        <f t="shared" si="36"/>
        <v>482951282305</v>
      </c>
      <c r="BJ38" s="345">
        <f t="shared" si="37"/>
        <v>609042288671</v>
      </c>
      <c r="BK38" s="345">
        <f t="shared" si="38"/>
        <v>738916025227</v>
      </c>
      <c r="BL38" s="345">
        <f t="shared" si="39"/>
        <v>872685973879</v>
      </c>
      <c r="BM38" s="354">
        <f t="shared" si="40"/>
        <v>1</v>
      </c>
    </row>
    <row r="39" spans="2:65" s="41" customFormat="1" ht="24" customHeight="1">
      <c r="B39" s="53">
        <v>232</v>
      </c>
      <c r="C39" s="54" t="s">
        <v>5</v>
      </c>
      <c r="D39" s="49">
        <f t="shared" si="1"/>
        <v>233</v>
      </c>
      <c r="E39" s="43">
        <v>88762409844</v>
      </c>
      <c r="F39" s="314">
        <v>571115568</v>
      </c>
      <c r="G39" s="313">
        <f t="shared" si="2"/>
        <v>571115568</v>
      </c>
      <c r="H39" s="313">
        <f t="shared" si="2"/>
        <v>1142231136</v>
      </c>
      <c r="I39" s="313">
        <f t="shared" si="2"/>
        <v>1713346704</v>
      </c>
      <c r="J39" s="313">
        <f t="shared" si="2"/>
        <v>2284462272</v>
      </c>
      <c r="K39" s="313">
        <f t="shared" si="2"/>
        <v>2855577840</v>
      </c>
      <c r="L39" s="313">
        <f t="shared" si="2"/>
        <v>3426693408</v>
      </c>
      <c r="M39" s="313">
        <f t="shared" si="2"/>
        <v>3997808976</v>
      </c>
      <c r="N39" s="313">
        <f t="shared" si="2"/>
        <v>4568924544</v>
      </c>
      <c r="O39" s="354">
        <f t="shared" si="3"/>
        <v>6.434205301588094E-3</v>
      </c>
      <c r="P39" s="352">
        <v>6120258214</v>
      </c>
      <c r="Q39" s="321">
        <f t="shared" si="41"/>
        <v>6120258214</v>
      </c>
      <c r="R39" s="321">
        <f t="shared" si="49"/>
        <v>12240516428</v>
      </c>
      <c r="S39" s="321">
        <f t="shared" si="50"/>
        <v>18360774642</v>
      </c>
      <c r="T39" s="321">
        <f t="shared" si="51"/>
        <v>24481032856</v>
      </c>
      <c r="U39" s="321">
        <f t="shared" si="52"/>
        <v>30601291070</v>
      </c>
      <c r="V39" s="321">
        <f t="shared" si="53"/>
        <v>36721549284</v>
      </c>
      <c r="W39" s="321">
        <f t="shared" si="54"/>
        <v>42841807498</v>
      </c>
      <c r="X39" s="321">
        <f t="shared" si="55"/>
        <v>48962065712</v>
      </c>
      <c r="Y39" s="354">
        <f t="shared" si="4"/>
        <v>6.8951014565246244E-2</v>
      </c>
      <c r="Z39" s="327">
        <v>22164317197</v>
      </c>
      <c r="AA39" s="326">
        <f t="shared" si="5"/>
        <v>22164317197</v>
      </c>
      <c r="AB39" s="326">
        <f t="shared" si="6"/>
        <v>44328634394</v>
      </c>
      <c r="AC39" s="326">
        <f t="shared" si="7"/>
        <v>66492951591</v>
      </c>
      <c r="AD39" s="326">
        <f t="shared" si="8"/>
        <v>88657268788</v>
      </c>
      <c r="AE39" s="326">
        <f t="shared" si="9"/>
        <v>110821585985</v>
      </c>
      <c r="AF39" s="326">
        <f t="shared" si="10"/>
        <v>132985903182</v>
      </c>
      <c r="AG39" s="326">
        <f t="shared" si="11"/>
        <v>155150220379</v>
      </c>
      <c r="AH39" s="326">
        <f t="shared" si="12"/>
        <v>177314537576</v>
      </c>
      <c r="AI39" s="354">
        <f t="shared" si="13"/>
        <v>0.24970386941897818</v>
      </c>
      <c r="AJ39" s="334">
        <v>64359295696</v>
      </c>
      <c r="AK39" s="333">
        <f t="shared" si="14"/>
        <v>64359295696</v>
      </c>
      <c r="AL39" s="333">
        <f t="shared" si="15"/>
        <v>128718591392</v>
      </c>
      <c r="AM39" s="333">
        <f t="shared" si="16"/>
        <v>193077887088</v>
      </c>
      <c r="AN39" s="333">
        <f t="shared" si="17"/>
        <v>257437182784</v>
      </c>
      <c r="AO39" s="333">
        <f t="shared" si="18"/>
        <v>321796478480</v>
      </c>
      <c r="AP39" s="333">
        <f t="shared" si="19"/>
        <v>386155774176</v>
      </c>
      <c r="AQ39" s="333">
        <f t="shared" si="20"/>
        <v>450515069872</v>
      </c>
      <c r="AR39" s="333">
        <f t="shared" si="21"/>
        <v>514874365568</v>
      </c>
      <c r="AS39" s="354">
        <f t="shared" si="22"/>
        <v>0.72507377626533021</v>
      </c>
      <c r="AT39" s="341">
        <v>88762409844</v>
      </c>
      <c r="AU39" s="340">
        <f t="shared" si="23"/>
        <v>88762409844</v>
      </c>
      <c r="AV39" s="340">
        <f t="shared" si="24"/>
        <v>180187691983</v>
      </c>
      <c r="AW39" s="340">
        <f t="shared" si="25"/>
        <v>274355732586</v>
      </c>
      <c r="AX39" s="340">
        <f t="shared" si="26"/>
        <v>396774185369</v>
      </c>
      <c r="AY39" s="340">
        <f t="shared" si="27"/>
        <v>522865191735</v>
      </c>
      <c r="AZ39" s="340">
        <f t="shared" si="28"/>
        <v>652738928291</v>
      </c>
      <c r="BA39" s="340">
        <f t="shared" si="29"/>
        <v>786508876943</v>
      </c>
      <c r="BB39" s="340">
        <f t="shared" si="30"/>
        <v>924291924054</v>
      </c>
      <c r="BC39" s="354">
        <f t="shared" si="31"/>
        <v>1</v>
      </c>
      <c r="BD39" s="346">
        <v>88762409844</v>
      </c>
      <c r="BE39" s="345">
        <f t="shared" si="32"/>
        <v>88762409844</v>
      </c>
      <c r="BF39" s="345">
        <f t="shared" si="33"/>
        <v>180187691983</v>
      </c>
      <c r="BG39" s="345">
        <f t="shared" si="34"/>
        <v>274355732586</v>
      </c>
      <c r="BH39" s="345">
        <f t="shared" si="35"/>
        <v>396774185369</v>
      </c>
      <c r="BI39" s="345">
        <f t="shared" si="36"/>
        <v>522865191735</v>
      </c>
      <c r="BJ39" s="345">
        <f t="shared" si="37"/>
        <v>652738928291</v>
      </c>
      <c r="BK39" s="345">
        <f t="shared" si="38"/>
        <v>786508876943</v>
      </c>
      <c r="BL39" s="345">
        <f t="shared" si="39"/>
        <v>924291924054</v>
      </c>
      <c r="BM39" s="354">
        <f t="shared" si="40"/>
        <v>1</v>
      </c>
    </row>
    <row r="40" spans="2:65" s="41" customFormat="1" ht="24" customHeight="1">
      <c r="B40" s="53">
        <v>233</v>
      </c>
      <c r="C40" s="54" t="s">
        <v>5</v>
      </c>
      <c r="D40" s="49">
        <f t="shared" si="1"/>
        <v>234</v>
      </c>
      <c r="E40" s="43">
        <v>91425282139</v>
      </c>
      <c r="F40" s="314">
        <v>571115568</v>
      </c>
      <c r="G40" s="313">
        <f t="shared" ref="G40:N71" si="56">$F40*G$6</f>
        <v>571115568</v>
      </c>
      <c r="H40" s="313">
        <f t="shared" si="56"/>
        <v>1142231136</v>
      </c>
      <c r="I40" s="313">
        <f t="shared" si="56"/>
        <v>1713346704</v>
      </c>
      <c r="J40" s="313">
        <f t="shared" si="56"/>
        <v>2284462272</v>
      </c>
      <c r="K40" s="313">
        <f t="shared" si="56"/>
        <v>2855577840</v>
      </c>
      <c r="L40" s="313">
        <f t="shared" si="56"/>
        <v>3426693408</v>
      </c>
      <c r="M40" s="313">
        <f t="shared" si="56"/>
        <v>3997808976</v>
      </c>
      <c r="N40" s="313">
        <f t="shared" si="56"/>
        <v>4568924544</v>
      </c>
      <c r="O40" s="354">
        <f t="shared" si="3"/>
        <v>6.2468012636996252E-3</v>
      </c>
      <c r="P40" s="352">
        <v>6120258214</v>
      </c>
      <c r="Q40" s="321">
        <f t="shared" si="41"/>
        <v>6120258214</v>
      </c>
      <c r="R40" s="321">
        <f t="shared" si="49"/>
        <v>12240516428</v>
      </c>
      <c r="S40" s="321">
        <f t="shared" si="50"/>
        <v>18360774642</v>
      </c>
      <c r="T40" s="321">
        <f t="shared" si="51"/>
        <v>24481032856</v>
      </c>
      <c r="U40" s="321">
        <f t="shared" si="52"/>
        <v>30601291070</v>
      </c>
      <c r="V40" s="321">
        <f t="shared" si="53"/>
        <v>36721549284</v>
      </c>
      <c r="W40" s="321">
        <f t="shared" si="54"/>
        <v>42841807498</v>
      </c>
      <c r="X40" s="321">
        <f t="shared" si="55"/>
        <v>48962065712</v>
      </c>
      <c r="Y40" s="354">
        <f t="shared" si="4"/>
        <v>6.6942732587852008E-2</v>
      </c>
      <c r="Z40" s="327">
        <v>22164317197</v>
      </c>
      <c r="AA40" s="326">
        <f t="shared" si="5"/>
        <v>22164317197</v>
      </c>
      <c r="AB40" s="326">
        <f t="shared" si="6"/>
        <v>44328634394</v>
      </c>
      <c r="AC40" s="326">
        <f t="shared" si="7"/>
        <v>66492951591</v>
      </c>
      <c r="AD40" s="326">
        <f t="shared" si="8"/>
        <v>88657268788</v>
      </c>
      <c r="AE40" s="326">
        <f t="shared" si="9"/>
        <v>110821585985</v>
      </c>
      <c r="AF40" s="326">
        <f t="shared" si="10"/>
        <v>132985903182</v>
      </c>
      <c r="AG40" s="326">
        <f t="shared" si="11"/>
        <v>155150220379</v>
      </c>
      <c r="AH40" s="326">
        <f t="shared" si="12"/>
        <v>177314537576</v>
      </c>
      <c r="AI40" s="354">
        <f t="shared" si="13"/>
        <v>0.24243094118432251</v>
      </c>
      <c r="AJ40" s="334">
        <v>64359295696</v>
      </c>
      <c r="AK40" s="333">
        <f t="shared" si="14"/>
        <v>64359295696</v>
      </c>
      <c r="AL40" s="333">
        <f t="shared" si="15"/>
        <v>128718591392</v>
      </c>
      <c r="AM40" s="333">
        <f t="shared" si="16"/>
        <v>193077887088</v>
      </c>
      <c r="AN40" s="333">
        <f t="shared" si="17"/>
        <v>257437182784</v>
      </c>
      <c r="AO40" s="333">
        <f t="shared" si="18"/>
        <v>321796478480</v>
      </c>
      <c r="AP40" s="333">
        <f t="shared" si="19"/>
        <v>386155774176</v>
      </c>
      <c r="AQ40" s="333">
        <f t="shared" si="20"/>
        <v>450515069872</v>
      </c>
      <c r="AR40" s="333">
        <f t="shared" si="21"/>
        <v>514874365568</v>
      </c>
      <c r="AS40" s="354">
        <f t="shared" si="22"/>
        <v>0.70395512259016313</v>
      </c>
      <c r="AT40" s="341">
        <v>91425282139</v>
      </c>
      <c r="AU40" s="340">
        <f t="shared" si="23"/>
        <v>91425282139</v>
      </c>
      <c r="AV40" s="340">
        <f t="shared" si="24"/>
        <v>185593322742</v>
      </c>
      <c r="AW40" s="340">
        <f t="shared" si="25"/>
        <v>308011775525</v>
      </c>
      <c r="AX40" s="340">
        <f t="shared" si="26"/>
        <v>434102781891</v>
      </c>
      <c r="AY40" s="340">
        <f t="shared" si="27"/>
        <v>563976518447</v>
      </c>
      <c r="AZ40" s="340">
        <f t="shared" si="28"/>
        <v>697746467099</v>
      </c>
      <c r="BA40" s="340">
        <f t="shared" si="29"/>
        <v>835529514210</v>
      </c>
      <c r="BB40" s="340">
        <f t="shared" si="30"/>
        <v>973312561321</v>
      </c>
      <c r="BC40" s="354">
        <f t="shared" si="31"/>
        <v>1</v>
      </c>
      <c r="BD40" s="346">
        <v>91425282139</v>
      </c>
      <c r="BE40" s="345">
        <f t="shared" si="32"/>
        <v>91425282139</v>
      </c>
      <c r="BF40" s="345">
        <f t="shared" si="33"/>
        <v>185593322742</v>
      </c>
      <c r="BG40" s="345">
        <f t="shared" si="34"/>
        <v>308011775525</v>
      </c>
      <c r="BH40" s="345">
        <f t="shared" si="35"/>
        <v>434102781891</v>
      </c>
      <c r="BI40" s="345">
        <f t="shared" si="36"/>
        <v>563976518447</v>
      </c>
      <c r="BJ40" s="345">
        <f t="shared" si="37"/>
        <v>697746467099</v>
      </c>
      <c r="BK40" s="345">
        <f t="shared" si="38"/>
        <v>835529514210</v>
      </c>
      <c r="BL40" s="345">
        <f t="shared" si="39"/>
        <v>1014647475454</v>
      </c>
      <c r="BM40" s="354">
        <f t="shared" si="40"/>
        <v>1</v>
      </c>
    </row>
    <row r="41" spans="2:65" s="41" customFormat="1" ht="24" customHeight="1">
      <c r="B41" s="53">
        <v>234</v>
      </c>
      <c r="C41" s="54" t="s">
        <v>5</v>
      </c>
      <c r="D41" s="49">
        <f t="shared" si="1"/>
        <v>235</v>
      </c>
      <c r="E41" s="43">
        <v>94168040603</v>
      </c>
      <c r="F41" s="314">
        <v>571115568</v>
      </c>
      <c r="G41" s="313">
        <f t="shared" si="56"/>
        <v>571115568</v>
      </c>
      <c r="H41" s="313">
        <f t="shared" si="56"/>
        <v>1142231136</v>
      </c>
      <c r="I41" s="313">
        <f t="shared" si="56"/>
        <v>1713346704</v>
      </c>
      <c r="J41" s="313">
        <f t="shared" si="56"/>
        <v>2284462272</v>
      </c>
      <c r="K41" s="313">
        <f t="shared" si="56"/>
        <v>2855577840</v>
      </c>
      <c r="L41" s="313">
        <f t="shared" si="56"/>
        <v>3426693408</v>
      </c>
      <c r="M41" s="313">
        <f t="shared" si="56"/>
        <v>3997808976</v>
      </c>
      <c r="N41" s="313">
        <f t="shared" si="56"/>
        <v>4568924544</v>
      </c>
      <c r="O41" s="354">
        <f t="shared" si="3"/>
        <v>6.0648555958358278E-3</v>
      </c>
      <c r="P41" s="352">
        <v>6120258214</v>
      </c>
      <c r="Q41" s="321">
        <f t="shared" si="41"/>
        <v>6120258214</v>
      </c>
      <c r="R41" s="321">
        <f t="shared" si="49"/>
        <v>12240516428</v>
      </c>
      <c r="S41" s="321">
        <f t="shared" si="50"/>
        <v>18360774642</v>
      </c>
      <c r="T41" s="321">
        <f t="shared" si="51"/>
        <v>24481032856</v>
      </c>
      <c r="U41" s="321">
        <f t="shared" si="52"/>
        <v>30601291070</v>
      </c>
      <c r="V41" s="321">
        <f t="shared" si="53"/>
        <v>36721549284</v>
      </c>
      <c r="W41" s="321">
        <f t="shared" si="54"/>
        <v>42841807498</v>
      </c>
      <c r="X41" s="321">
        <f t="shared" si="55"/>
        <v>48962065712</v>
      </c>
      <c r="Y41" s="354">
        <f t="shared" si="4"/>
        <v>6.4992944260167829E-2</v>
      </c>
      <c r="Z41" s="327">
        <v>22164317197</v>
      </c>
      <c r="AA41" s="326">
        <f t="shared" si="5"/>
        <v>22164317197</v>
      </c>
      <c r="AB41" s="326">
        <f t="shared" si="6"/>
        <v>44328634394</v>
      </c>
      <c r="AC41" s="326">
        <f t="shared" si="7"/>
        <v>66492951591</v>
      </c>
      <c r="AD41" s="326">
        <f t="shared" si="8"/>
        <v>88657268788</v>
      </c>
      <c r="AE41" s="326">
        <f t="shared" si="9"/>
        <v>110821585985</v>
      </c>
      <c r="AF41" s="326">
        <f t="shared" si="10"/>
        <v>132985903182</v>
      </c>
      <c r="AG41" s="326">
        <f t="shared" si="11"/>
        <v>155150220379</v>
      </c>
      <c r="AH41" s="326">
        <f t="shared" si="12"/>
        <v>177314537576</v>
      </c>
      <c r="AI41" s="354">
        <f t="shared" si="13"/>
        <v>0.23536984581044676</v>
      </c>
      <c r="AJ41" s="334">
        <v>64359295696</v>
      </c>
      <c r="AK41" s="333">
        <f t="shared" si="14"/>
        <v>64359295696</v>
      </c>
      <c r="AL41" s="333">
        <f t="shared" si="15"/>
        <v>128718591392</v>
      </c>
      <c r="AM41" s="333">
        <f t="shared" si="16"/>
        <v>193077887088</v>
      </c>
      <c r="AN41" s="333">
        <f t="shared" si="17"/>
        <v>257437182784</v>
      </c>
      <c r="AO41" s="333">
        <f t="shared" si="18"/>
        <v>321796478480</v>
      </c>
      <c r="AP41" s="333">
        <f t="shared" si="19"/>
        <v>386155774176</v>
      </c>
      <c r="AQ41" s="333">
        <f t="shared" si="20"/>
        <v>450515069872</v>
      </c>
      <c r="AR41" s="333">
        <f t="shared" si="21"/>
        <v>514874365568</v>
      </c>
      <c r="AS41" s="354">
        <f t="shared" si="22"/>
        <v>0.68345157533148937</v>
      </c>
      <c r="AT41" s="341">
        <v>94168040603</v>
      </c>
      <c r="AU41" s="340">
        <f t="shared" si="23"/>
        <v>94168040603</v>
      </c>
      <c r="AV41" s="340">
        <f t="shared" si="24"/>
        <v>216586493386</v>
      </c>
      <c r="AW41" s="340">
        <f t="shared" si="25"/>
        <v>342677499752</v>
      </c>
      <c r="AX41" s="340">
        <f t="shared" si="26"/>
        <v>472551236308</v>
      </c>
      <c r="AY41" s="340">
        <f t="shared" si="27"/>
        <v>606321184960</v>
      </c>
      <c r="AZ41" s="340">
        <f t="shared" si="28"/>
        <v>744104232071</v>
      </c>
      <c r="BA41" s="340">
        <f t="shared" si="29"/>
        <v>881887279182</v>
      </c>
      <c r="BB41" s="340">
        <f t="shared" si="30"/>
        <v>1019670326293</v>
      </c>
      <c r="BC41" s="354">
        <f t="shared" si="31"/>
        <v>1</v>
      </c>
      <c r="BD41" s="346">
        <v>94168040603</v>
      </c>
      <c r="BE41" s="345">
        <f t="shared" si="32"/>
        <v>94168040603</v>
      </c>
      <c r="BF41" s="345">
        <f t="shared" si="33"/>
        <v>216586493386</v>
      </c>
      <c r="BG41" s="345">
        <f t="shared" si="34"/>
        <v>342677499752</v>
      </c>
      <c r="BH41" s="345">
        <f t="shared" si="35"/>
        <v>472551236308</v>
      </c>
      <c r="BI41" s="345">
        <f t="shared" si="36"/>
        <v>606321184960</v>
      </c>
      <c r="BJ41" s="345">
        <f t="shared" si="37"/>
        <v>744104232071</v>
      </c>
      <c r="BK41" s="345">
        <f t="shared" si="38"/>
        <v>923222193315</v>
      </c>
      <c r="BL41" s="345">
        <f t="shared" si="39"/>
        <v>1107713693396</v>
      </c>
      <c r="BM41" s="354">
        <f t="shared" si="40"/>
        <v>1</v>
      </c>
    </row>
    <row r="42" spans="2:65" s="41" customFormat="1" ht="24" customHeight="1">
      <c r="B42" s="53">
        <v>235</v>
      </c>
      <c r="C42" s="54" t="s">
        <v>5</v>
      </c>
      <c r="D42" s="49">
        <f t="shared" si="1"/>
        <v>236</v>
      </c>
      <c r="E42" s="43">
        <v>122418452783</v>
      </c>
      <c r="F42" s="314">
        <v>571115568</v>
      </c>
      <c r="G42" s="313">
        <f t="shared" si="56"/>
        <v>571115568</v>
      </c>
      <c r="H42" s="313">
        <f t="shared" si="56"/>
        <v>1142231136</v>
      </c>
      <c r="I42" s="313">
        <f t="shared" si="56"/>
        <v>1713346704</v>
      </c>
      <c r="J42" s="313">
        <f t="shared" si="56"/>
        <v>2284462272</v>
      </c>
      <c r="K42" s="313">
        <f t="shared" si="56"/>
        <v>2855577840</v>
      </c>
      <c r="L42" s="313">
        <f t="shared" si="56"/>
        <v>3426693408</v>
      </c>
      <c r="M42" s="313">
        <f t="shared" si="56"/>
        <v>3997808976</v>
      </c>
      <c r="N42" s="313">
        <f t="shared" si="56"/>
        <v>4568924544</v>
      </c>
      <c r="O42" s="354">
        <f t="shared" si="3"/>
        <v>4.6652735352926272E-3</v>
      </c>
      <c r="P42" s="352">
        <v>6120258214</v>
      </c>
      <c r="Q42" s="321">
        <f t="shared" si="41"/>
        <v>6120258214</v>
      </c>
      <c r="R42" s="321">
        <f t="shared" si="49"/>
        <v>12240516428</v>
      </c>
      <c r="S42" s="321">
        <f t="shared" si="50"/>
        <v>18360774642</v>
      </c>
      <c r="T42" s="321">
        <f t="shared" si="51"/>
        <v>24481032856</v>
      </c>
      <c r="U42" s="321">
        <f t="shared" si="52"/>
        <v>30601291070</v>
      </c>
      <c r="V42" s="321">
        <f t="shared" si="53"/>
        <v>36721549284</v>
      </c>
      <c r="W42" s="321">
        <f t="shared" si="54"/>
        <v>42841807498</v>
      </c>
      <c r="X42" s="321">
        <f t="shared" si="55"/>
        <v>48962065712</v>
      </c>
      <c r="Y42" s="354">
        <f t="shared" si="4"/>
        <v>4.9994572508188957E-2</v>
      </c>
      <c r="Z42" s="327">
        <v>22164317197</v>
      </c>
      <c r="AA42" s="326">
        <f t="shared" si="5"/>
        <v>22164317197</v>
      </c>
      <c r="AB42" s="326">
        <f t="shared" si="6"/>
        <v>44328634394</v>
      </c>
      <c r="AC42" s="326">
        <f t="shared" si="7"/>
        <v>66492951591</v>
      </c>
      <c r="AD42" s="326">
        <f t="shared" si="8"/>
        <v>88657268788</v>
      </c>
      <c r="AE42" s="326">
        <f t="shared" si="9"/>
        <v>110821585985</v>
      </c>
      <c r="AF42" s="326">
        <f t="shared" si="10"/>
        <v>132985903182</v>
      </c>
      <c r="AG42" s="326">
        <f t="shared" si="11"/>
        <v>155150220379</v>
      </c>
      <c r="AH42" s="326">
        <f t="shared" si="12"/>
        <v>177314537576</v>
      </c>
      <c r="AI42" s="354">
        <f t="shared" si="13"/>
        <v>0.18105372754782859</v>
      </c>
      <c r="AJ42" s="334">
        <v>64359295696</v>
      </c>
      <c r="AK42" s="333">
        <f t="shared" si="14"/>
        <v>64359295696</v>
      </c>
      <c r="AL42" s="333">
        <f t="shared" si="15"/>
        <v>128718591392</v>
      </c>
      <c r="AM42" s="333">
        <f t="shared" si="16"/>
        <v>193077887088</v>
      </c>
      <c r="AN42" s="333">
        <f t="shared" si="17"/>
        <v>257437182784</v>
      </c>
      <c r="AO42" s="333">
        <f t="shared" si="18"/>
        <v>321796478480</v>
      </c>
      <c r="AP42" s="333">
        <f t="shared" si="19"/>
        <v>386155774176</v>
      </c>
      <c r="AQ42" s="333">
        <f t="shared" si="20"/>
        <v>450515069872</v>
      </c>
      <c r="AR42" s="333">
        <f t="shared" si="21"/>
        <v>514874365568</v>
      </c>
      <c r="AS42" s="354">
        <f t="shared" si="22"/>
        <v>0.5257319810280876</v>
      </c>
      <c r="AT42" s="341">
        <v>122418452783</v>
      </c>
      <c r="AU42" s="340">
        <f t="shared" si="23"/>
        <v>122418452783</v>
      </c>
      <c r="AV42" s="340">
        <f t="shared" si="24"/>
        <v>248509459149</v>
      </c>
      <c r="AW42" s="340">
        <f t="shared" si="25"/>
        <v>378383195705</v>
      </c>
      <c r="AX42" s="340">
        <f t="shared" si="26"/>
        <v>512153144357</v>
      </c>
      <c r="AY42" s="340">
        <f t="shared" si="27"/>
        <v>649936191468</v>
      </c>
      <c r="AZ42" s="340">
        <f t="shared" si="28"/>
        <v>787719238579</v>
      </c>
      <c r="BA42" s="340">
        <f t="shared" si="29"/>
        <v>925502285690</v>
      </c>
      <c r="BB42" s="340">
        <f t="shared" si="30"/>
        <v>1063285332801</v>
      </c>
      <c r="BC42" s="354">
        <f t="shared" si="31"/>
        <v>1</v>
      </c>
      <c r="BD42" s="346">
        <v>122418452783</v>
      </c>
      <c r="BE42" s="345">
        <f t="shared" si="32"/>
        <v>122418452783</v>
      </c>
      <c r="BF42" s="345">
        <f t="shared" si="33"/>
        <v>248509459149</v>
      </c>
      <c r="BG42" s="345">
        <f t="shared" si="34"/>
        <v>378383195705</v>
      </c>
      <c r="BH42" s="345">
        <f t="shared" si="35"/>
        <v>512153144357</v>
      </c>
      <c r="BI42" s="345">
        <f t="shared" si="36"/>
        <v>649936191468</v>
      </c>
      <c r="BJ42" s="345">
        <f t="shared" si="37"/>
        <v>829054152712</v>
      </c>
      <c r="BK42" s="345">
        <f t="shared" si="38"/>
        <v>1013545652793</v>
      </c>
      <c r="BL42" s="345">
        <f t="shared" si="39"/>
        <v>1203571897876</v>
      </c>
      <c r="BM42" s="354">
        <f t="shared" si="40"/>
        <v>1</v>
      </c>
    </row>
    <row r="43" spans="2:65" s="41" customFormat="1" ht="24" customHeight="1">
      <c r="B43" s="53">
        <v>236</v>
      </c>
      <c r="C43" s="54" t="s">
        <v>5</v>
      </c>
      <c r="D43" s="49">
        <f t="shared" si="1"/>
        <v>237</v>
      </c>
      <c r="E43" s="43">
        <v>126091006366</v>
      </c>
      <c r="F43" s="314">
        <v>571115568</v>
      </c>
      <c r="G43" s="313">
        <f t="shared" si="56"/>
        <v>571115568</v>
      </c>
      <c r="H43" s="313">
        <f t="shared" si="56"/>
        <v>1142231136</v>
      </c>
      <c r="I43" s="313">
        <f t="shared" si="56"/>
        <v>1713346704</v>
      </c>
      <c r="J43" s="313">
        <f t="shared" si="56"/>
        <v>2284462272</v>
      </c>
      <c r="K43" s="313">
        <f t="shared" si="56"/>
        <v>2855577840</v>
      </c>
      <c r="L43" s="313">
        <f t="shared" si="56"/>
        <v>3426693408</v>
      </c>
      <c r="M43" s="313">
        <f t="shared" si="56"/>
        <v>3997808976</v>
      </c>
      <c r="N43" s="313">
        <f t="shared" si="56"/>
        <v>4568924544</v>
      </c>
      <c r="O43" s="354">
        <f t="shared" si="3"/>
        <v>4.5293917818551039E-3</v>
      </c>
      <c r="P43" s="352">
        <v>6120258214</v>
      </c>
      <c r="Q43" s="321">
        <f t="shared" si="41"/>
        <v>6120258214</v>
      </c>
      <c r="R43" s="321">
        <f t="shared" si="49"/>
        <v>12240516428</v>
      </c>
      <c r="S43" s="321">
        <f t="shared" si="50"/>
        <v>18360774642</v>
      </c>
      <c r="T43" s="321">
        <f t="shared" si="51"/>
        <v>24481032856</v>
      </c>
      <c r="U43" s="321">
        <f t="shared" si="52"/>
        <v>30601291070</v>
      </c>
      <c r="V43" s="321">
        <f t="shared" si="53"/>
        <v>36721549284</v>
      </c>
      <c r="W43" s="321">
        <f t="shared" si="54"/>
        <v>42841807498</v>
      </c>
      <c r="X43" s="321">
        <f t="shared" si="55"/>
        <v>48962065712</v>
      </c>
      <c r="Y43" s="354">
        <f t="shared" si="4"/>
        <v>4.8538419911051692E-2</v>
      </c>
      <c r="Z43" s="327">
        <v>22164317197</v>
      </c>
      <c r="AA43" s="326">
        <f t="shared" si="5"/>
        <v>22164317197</v>
      </c>
      <c r="AB43" s="326">
        <f t="shared" si="6"/>
        <v>44328634394</v>
      </c>
      <c r="AC43" s="326">
        <f t="shared" si="7"/>
        <v>66492951591</v>
      </c>
      <c r="AD43" s="326">
        <f t="shared" si="8"/>
        <v>88657268788</v>
      </c>
      <c r="AE43" s="326">
        <f t="shared" si="9"/>
        <v>110821585985</v>
      </c>
      <c r="AF43" s="326">
        <f t="shared" si="10"/>
        <v>132985903182</v>
      </c>
      <c r="AG43" s="326">
        <f t="shared" si="11"/>
        <v>155150220379</v>
      </c>
      <c r="AH43" s="326">
        <f t="shared" si="12"/>
        <v>177314537576</v>
      </c>
      <c r="AI43" s="354">
        <f t="shared" si="13"/>
        <v>0.17578031800828367</v>
      </c>
      <c r="AJ43" s="334">
        <v>64359295696</v>
      </c>
      <c r="AK43" s="333">
        <f t="shared" si="14"/>
        <v>64359295696</v>
      </c>
      <c r="AL43" s="333">
        <f t="shared" si="15"/>
        <v>128718591392</v>
      </c>
      <c r="AM43" s="333">
        <f t="shared" si="16"/>
        <v>193077887088</v>
      </c>
      <c r="AN43" s="333">
        <f t="shared" si="17"/>
        <v>257437182784</v>
      </c>
      <c r="AO43" s="333">
        <f t="shared" si="18"/>
        <v>321796478480</v>
      </c>
      <c r="AP43" s="333">
        <f t="shared" si="19"/>
        <v>386155774176</v>
      </c>
      <c r="AQ43" s="333">
        <f t="shared" si="20"/>
        <v>450515069872</v>
      </c>
      <c r="AR43" s="333">
        <f t="shared" si="21"/>
        <v>514874365568</v>
      </c>
      <c r="AS43" s="354">
        <f t="shared" si="22"/>
        <v>0.5104193990583793</v>
      </c>
      <c r="AT43" s="341">
        <v>126091006366</v>
      </c>
      <c r="AU43" s="340">
        <f t="shared" si="23"/>
        <v>126091006366</v>
      </c>
      <c r="AV43" s="340">
        <f t="shared" si="24"/>
        <v>255964742922</v>
      </c>
      <c r="AW43" s="340">
        <f t="shared" si="25"/>
        <v>389734691574</v>
      </c>
      <c r="AX43" s="340">
        <f t="shared" si="26"/>
        <v>527517738685</v>
      </c>
      <c r="AY43" s="340">
        <f t="shared" si="27"/>
        <v>665300785796</v>
      </c>
      <c r="AZ43" s="340">
        <f t="shared" si="28"/>
        <v>803083832907</v>
      </c>
      <c r="BA43" s="340">
        <f t="shared" si="29"/>
        <v>940866880018</v>
      </c>
      <c r="BB43" s="340">
        <f t="shared" si="30"/>
        <v>1078649927129</v>
      </c>
      <c r="BC43" s="354">
        <f t="shared" si="31"/>
        <v>1</v>
      </c>
      <c r="BD43" s="346">
        <v>126091006366</v>
      </c>
      <c r="BE43" s="345">
        <f t="shared" si="32"/>
        <v>126091006366</v>
      </c>
      <c r="BF43" s="345">
        <f t="shared" si="33"/>
        <v>255964742922</v>
      </c>
      <c r="BG43" s="345">
        <f t="shared" si="34"/>
        <v>389734691574</v>
      </c>
      <c r="BH43" s="345">
        <f t="shared" si="35"/>
        <v>527517738685</v>
      </c>
      <c r="BI43" s="345">
        <f t="shared" si="36"/>
        <v>706635699929</v>
      </c>
      <c r="BJ43" s="345">
        <f t="shared" si="37"/>
        <v>891127200010</v>
      </c>
      <c r="BK43" s="345">
        <f t="shared" si="38"/>
        <v>1081153445093</v>
      </c>
      <c r="BL43" s="345">
        <f t="shared" si="39"/>
        <v>1276880477528</v>
      </c>
      <c r="BM43" s="354">
        <f t="shared" si="40"/>
        <v>1</v>
      </c>
    </row>
    <row r="44" spans="2:65" s="41" customFormat="1" ht="24" customHeight="1">
      <c r="B44" s="53">
        <v>237</v>
      </c>
      <c r="C44" s="54" t="s">
        <v>5</v>
      </c>
      <c r="D44" s="49">
        <f t="shared" si="1"/>
        <v>238</v>
      </c>
      <c r="E44" s="43">
        <v>129873736556</v>
      </c>
      <c r="F44" s="314">
        <v>571115568</v>
      </c>
      <c r="G44" s="313">
        <f t="shared" si="56"/>
        <v>571115568</v>
      </c>
      <c r="H44" s="313">
        <f t="shared" si="56"/>
        <v>1142231136</v>
      </c>
      <c r="I44" s="313">
        <f t="shared" si="56"/>
        <v>1713346704</v>
      </c>
      <c r="J44" s="313">
        <f t="shared" si="56"/>
        <v>2284462272</v>
      </c>
      <c r="K44" s="313">
        <f t="shared" si="56"/>
        <v>2855577840</v>
      </c>
      <c r="L44" s="313">
        <f t="shared" si="56"/>
        <v>3426693408</v>
      </c>
      <c r="M44" s="313">
        <f t="shared" si="56"/>
        <v>3997808976</v>
      </c>
      <c r="N44" s="313">
        <f t="shared" si="56"/>
        <v>4568924544</v>
      </c>
      <c r="O44" s="354">
        <f t="shared" si="3"/>
        <v>4.3974677494070698E-3</v>
      </c>
      <c r="P44" s="352">
        <v>6120258214</v>
      </c>
      <c r="Q44" s="321">
        <f t="shared" si="41"/>
        <v>6120258214</v>
      </c>
      <c r="R44" s="321">
        <f t="shared" si="49"/>
        <v>12240516428</v>
      </c>
      <c r="S44" s="321">
        <f t="shared" si="50"/>
        <v>18360774642</v>
      </c>
      <c r="T44" s="321">
        <f t="shared" si="51"/>
        <v>24481032856</v>
      </c>
      <c r="U44" s="321">
        <f t="shared" si="52"/>
        <v>30601291070</v>
      </c>
      <c r="V44" s="321">
        <f t="shared" si="53"/>
        <v>36721549284</v>
      </c>
      <c r="W44" s="321">
        <f t="shared" si="54"/>
        <v>42841807498</v>
      </c>
      <c r="X44" s="321">
        <f t="shared" si="55"/>
        <v>48962065712</v>
      </c>
      <c r="Y44" s="354">
        <f t="shared" si="4"/>
        <v>4.71246795256485E-2</v>
      </c>
      <c r="Z44" s="327">
        <v>22164317197</v>
      </c>
      <c r="AA44" s="326">
        <f t="shared" si="5"/>
        <v>22164317197</v>
      </c>
      <c r="AB44" s="326">
        <f t="shared" si="6"/>
        <v>44328634394</v>
      </c>
      <c r="AC44" s="326">
        <f t="shared" si="7"/>
        <v>66492951591</v>
      </c>
      <c r="AD44" s="326">
        <f t="shared" si="8"/>
        <v>88657268788</v>
      </c>
      <c r="AE44" s="326">
        <f t="shared" si="9"/>
        <v>110821585985</v>
      </c>
      <c r="AF44" s="326">
        <f t="shared" si="10"/>
        <v>132985903182</v>
      </c>
      <c r="AG44" s="326">
        <f t="shared" si="11"/>
        <v>155150220379</v>
      </c>
      <c r="AH44" s="326">
        <f t="shared" si="12"/>
        <v>177314537576</v>
      </c>
      <c r="AI44" s="354">
        <f t="shared" si="13"/>
        <v>0.17066050292195151</v>
      </c>
      <c r="AJ44" s="334">
        <v>64359295696</v>
      </c>
      <c r="AK44" s="333">
        <f t="shared" si="14"/>
        <v>64359295696</v>
      </c>
      <c r="AL44" s="333">
        <f t="shared" si="15"/>
        <v>128718591392</v>
      </c>
      <c r="AM44" s="333">
        <f t="shared" si="16"/>
        <v>193077887088</v>
      </c>
      <c r="AN44" s="333">
        <f t="shared" si="17"/>
        <v>257437182784</v>
      </c>
      <c r="AO44" s="333">
        <f t="shared" si="18"/>
        <v>321796478480</v>
      </c>
      <c r="AP44" s="333">
        <f t="shared" si="19"/>
        <v>386155774176</v>
      </c>
      <c r="AQ44" s="333">
        <f t="shared" si="20"/>
        <v>450515069872</v>
      </c>
      <c r="AR44" s="333">
        <f t="shared" si="21"/>
        <v>514874365568</v>
      </c>
      <c r="AS44" s="354">
        <f t="shared" si="22"/>
        <v>0.49555281462352507</v>
      </c>
      <c r="AT44" s="341">
        <v>129873736556</v>
      </c>
      <c r="AU44" s="340">
        <f t="shared" si="23"/>
        <v>129873736556</v>
      </c>
      <c r="AV44" s="340">
        <f t="shared" si="24"/>
        <v>263643685208</v>
      </c>
      <c r="AW44" s="340">
        <f t="shared" si="25"/>
        <v>401426732319</v>
      </c>
      <c r="AX44" s="340">
        <f t="shared" si="26"/>
        <v>539209779430</v>
      </c>
      <c r="AY44" s="340">
        <f t="shared" si="27"/>
        <v>676992826541</v>
      </c>
      <c r="AZ44" s="340">
        <f t="shared" si="28"/>
        <v>814775873652</v>
      </c>
      <c r="BA44" s="340">
        <f t="shared" si="29"/>
        <v>952558920763</v>
      </c>
      <c r="BB44" s="340">
        <f t="shared" si="30"/>
        <v>1090341967874</v>
      </c>
      <c r="BC44" s="354">
        <f t="shared" si="31"/>
        <v>1</v>
      </c>
      <c r="BD44" s="346">
        <v>129873736556</v>
      </c>
      <c r="BE44" s="345">
        <f t="shared" si="32"/>
        <v>129873736556</v>
      </c>
      <c r="BF44" s="345">
        <f t="shared" si="33"/>
        <v>263643685208</v>
      </c>
      <c r="BG44" s="345">
        <f t="shared" si="34"/>
        <v>401426732319</v>
      </c>
      <c r="BH44" s="345">
        <f t="shared" si="35"/>
        <v>580544693563</v>
      </c>
      <c r="BI44" s="345">
        <f t="shared" si="36"/>
        <v>765036193644</v>
      </c>
      <c r="BJ44" s="345">
        <f t="shared" si="37"/>
        <v>955062438727</v>
      </c>
      <c r="BK44" s="345">
        <f t="shared" si="38"/>
        <v>1150789471162</v>
      </c>
      <c r="BL44" s="345">
        <f t="shared" si="39"/>
        <v>1352388314570</v>
      </c>
      <c r="BM44" s="354">
        <f t="shared" si="40"/>
        <v>1</v>
      </c>
    </row>
    <row r="45" spans="2:65" s="41" customFormat="1" ht="24" customHeight="1">
      <c r="B45" s="53">
        <v>238</v>
      </c>
      <c r="C45" s="54" t="s">
        <v>5</v>
      </c>
      <c r="D45" s="49">
        <f t="shared" si="1"/>
        <v>239</v>
      </c>
      <c r="E45" s="43">
        <v>133769948652</v>
      </c>
      <c r="F45" s="314">
        <v>571115568</v>
      </c>
      <c r="G45" s="313">
        <f t="shared" si="56"/>
        <v>571115568</v>
      </c>
      <c r="H45" s="313">
        <f t="shared" si="56"/>
        <v>1142231136</v>
      </c>
      <c r="I45" s="313">
        <f t="shared" si="56"/>
        <v>1713346704</v>
      </c>
      <c r="J45" s="313">
        <f t="shared" si="56"/>
        <v>2284462272</v>
      </c>
      <c r="K45" s="313">
        <f t="shared" si="56"/>
        <v>2855577840</v>
      </c>
      <c r="L45" s="313">
        <f t="shared" si="56"/>
        <v>3426693408</v>
      </c>
      <c r="M45" s="313">
        <f t="shared" si="56"/>
        <v>3997808976</v>
      </c>
      <c r="N45" s="313">
        <f t="shared" si="56"/>
        <v>4568924544</v>
      </c>
      <c r="O45" s="354">
        <f t="shared" si="3"/>
        <v>4.2693861644945864E-3</v>
      </c>
      <c r="P45" s="352">
        <v>6120258214</v>
      </c>
      <c r="Q45" s="321">
        <f t="shared" si="41"/>
        <v>6120258214</v>
      </c>
      <c r="R45" s="321">
        <f t="shared" si="49"/>
        <v>12240516428</v>
      </c>
      <c r="S45" s="321">
        <f t="shared" si="50"/>
        <v>18360774642</v>
      </c>
      <c r="T45" s="321">
        <f t="shared" si="51"/>
        <v>24481032856</v>
      </c>
      <c r="U45" s="321">
        <f t="shared" si="52"/>
        <v>30601291070</v>
      </c>
      <c r="V45" s="321">
        <f t="shared" si="53"/>
        <v>36721549284</v>
      </c>
      <c r="W45" s="321">
        <f t="shared" si="54"/>
        <v>42841807498</v>
      </c>
      <c r="X45" s="321">
        <f t="shared" si="55"/>
        <v>48962065712</v>
      </c>
      <c r="Y45" s="354">
        <f t="shared" si="4"/>
        <v>4.5752116044551504E-2</v>
      </c>
      <c r="Z45" s="327">
        <v>22164317197</v>
      </c>
      <c r="AA45" s="326">
        <f t="shared" si="5"/>
        <v>22164317197</v>
      </c>
      <c r="AB45" s="326">
        <f t="shared" si="6"/>
        <v>44328634394</v>
      </c>
      <c r="AC45" s="326">
        <f t="shared" si="7"/>
        <v>66492951591</v>
      </c>
      <c r="AD45" s="326">
        <f t="shared" si="8"/>
        <v>88657268788</v>
      </c>
      <c r="AE45" s="326">
        <f t="shared" si="9"/>
        <v>110821585985</v>
      </c>
      <c r="AF45" s="326">
        <f t="shared" si="10"/>
        <v>132985903182</v>
      </c>
      <c r="AG45" s="326">
        <f t="shared" si="11"/>
        <v>155150220379</v>
      </c>
      <c r="AH45" s="326">
        <f t="shared" si="12"/>
        <v>177314537576</v>
      </c>
      <c r="AI45" s="354">
        <f t="shared" si="13"/>
        <v>0.16568980866293112</v>
      </c>
      <c r="AJ45" s="334">
        <v>64359295696</v>
      </c>
      <c r="AK45" s="333">
        <f t="shared" si="14"/>
        <v>64359295696</v>
      </c>
      <c r="AL45" s="333">
        <f t="shared" si="15"/>
        <v>128718591392</v>
      </c>
      <c r="AM45" s="333">
        <f t="shared" si="16"/>
        <v>193077887088</v>
      </c>
      <c r="AN45" s="333">
        <f t="shared" si="17"/>
        <v>257437182784</v>
      </c>
      <c r="AO45" s="333">
        <f t="shared" si="18"/>
        <v>321796478480</v>
      </c>
      <c r="AP45" s="333">
        <f t="shared" si="19"/>
        <v>386155774176</v>
      </c>
      <c r="AQ45" s="333">
        <f t="shared" si="20"/>
        <v>450515069872</v>
      </c>
      <c r="AR45" s="333">
        <f t="shared" si="21"/>
        <v>514874365568</v>
      </c>
      <c r="AS45" s="354">
        <f t="shared" si="22"/>
        <v>0.48111923750101371</v>
      </c>
      <c r="AT45" s="341">
        <v>133769948652</v>
      </c>
      <c r="AU45" s="340">
        <f t="shared" si="23"/>
        <v>133769948652</v>
      </c>
      <c r="AV45" s="340">
        <f t="shared" si="24"/>
        <v>271552995763</v>
      </c>
      <c r="AW45" s="340">
        <f t="shared" si="25"/>
        <v>409336042874</v>
      </c>
      <c r="AX45" s="340">
        <f t="shared" si="26"/>
        <v>547119089985</v>
      </c>
      <c r="AY45" s="340">
        <f t="shared" si="27"/>
        <v>684902137096</v>
      </c>
      <c r="AZ45" s="340">
        <f t="shared" si="28"/>
        <v>822685184207</v>
      </c>
      <c r="BA45" s="340">
        <f t="shared" si="29"/>
        <v>960468231318</v>
      </c>
      <c r="BB45" s="340">
        <f t="shared" si="30"/>
        <v>1098251278429</v>
      </c>
      <c r="BC45" s="354">
        <f t="shared" si="31"/>
        <v>1</v>
      </c>
      <c r="BD45" s="346">
        <v>133769948652</v>
      </c>
      <c r="BE45" s="345">
        <f t="shared" si="32"/>
        <v>133769948652</v>
      </c>
      <c r="BF45" s="345">
        <f t="shared" si="33"/>
        <v>271552995763</v>
      </c>
      <c r="BG45" s="345">
        <f t="shared" si="34"/>
        <v>450670957007</v>
      </c>
      <c r="BH45" s="345">
        <f t="shared" si="35"/>
        <v>635162457088</v>
      </c>
      <c r="BI45" s="345">
        <f t="shared" si="36"/>
        <v>825188702171</v>
      </c>
      <c r="BJ45" s="345">
        <f t="shared" si="37"/>
        <v>1020915734606</v>
      </c>
      <c r="BK45" s="345">
        <f t="shared" si="38"/>
        <v>1222514578014</v>
      </c>
      <c r="BL45" s="345">
        <f t="shared" si="39"/>
        <v>1484593074444</v>
      </c>
      <c r="BM45" s="354">
        <f t="shared" si="40"/>
        <v>1</v>
      </c>
    </row>
    <row r="46" spans="2:65" s="41" customFormat="1" ht="24" customHeight="1" thickBot="1">
      <c r="B46" s="55">
        <v>239</v>
      </c>
      <c r="C46" s="56" t="s">
        <v>5</v>
      </c>
      <c r="D46" s="50">
        <f t="shared" si="1"/>
        <v>240</v>
      </c>
      <c r="E46" s="45">
        <v>137783047111</v>
      </c>
      <c r="F46" s="315">
        <v>571115568</v>
      </c>
      <c r="G46" s="313">
        <f t="shared" si="56"/>
        <v>571115568</v>
      </c>
      <c r="H46" s="313">
        <f t="shared" si="56"/>
        <v>1142231136</v>
      </c>
      <c r="I46" s="313">
        <f t="shared" si="56"/>
        <v>1713346704</v>
      </c>
      <c r="J46" s="313">
        <f t="shared" si="56"/>
        <v>2284462272</v>
      </c>
      <c r="K46" s="313">
        <f t="shared" si="56"/>
        <v>2855577840</v>
      </c>
      <c r="L46" s="313">
        <f t="shared" si="56"/>
        <v>3426693408</v>
      </c>
      <c r="M46" s="313">
        <f t="shared" si="56"/>
        <v>3997808976</v>
      </c>
      <c r="N46" s="313">
        <f t="shared" si="56"/>
        <v>4568924544</v>
      </c>
      <c r="O46" s="354">
        <f t="shared" si="3"/>
        <v>4.1450351111766391E-3</v>
      </c>
      <c r="P46" s="353">
        <v>6120258214</v>
      </c>
      <c r="Q46" s="321">
        <f t="shared" si="41"/>
        <v>6120258214</v>
      </c>
      <c r="R46" s="321">
        <f t="shared" si="49"/>
        <v>12240516428</v>
      </c>
      <c r="S46" s="321">
        <f t="shared" si="50"/>
        <v>18360774642</v>
      </c>
      <c r="T46" s="321">
        <f t="shared" si="51"/>
        <v>24481032856</v>
      </c>
      <c r="U46" s="321">
        <f t="shared" si="52"/>
        <v>30601291070</v>
      </c>
      <c r="V46" s="321">
        <f t="shared" si="53"/>
        <v>36721549284</v>
      </c>
      <c r="W46" s="321">
        <f t="shared" si="54"/>
        <v>42841807498</v>
      </c>
      <c r="X46" s="321">
        <f t="shared" si="55"/>
        <v>48962065712</v>
      </c>
      <c r="Y46" s="354">
        <f t="shared" si="4"/>
        <v>4.4419530140521801E-2</v>
      </c>
      <c r="Z46" s="328">
        <v>22164317197</v>
      </c>
      <c r="AA46" s="326">
        <f t="shared" si="5"/>
        <v>22164317197</v>
      </c>
      <c r="AB46" s="326">
        <f t="shared" si="6"/>
        <v>44328634394</v>
      </c>
      <c r="AC46" s="326">
        <f t="shared" si="7"/>
        <v>66492951591</v>
      </c>
      <c r="AD46" s="326">
        <f t="shared" si="8"/>
        <v>88657268788</v>
      </c>
      <c r="AE46" s="326">
        <f t="shared" si="9"/>
        <v>110821585985</v>
      </c>
      <c r="AF46" s="326">
        <f t="shared" si="10"/>
        <v>132985903182</v>
      </c>
      <c r="AG46" s="326">
        <f t="shared" si="11"/>
        <v>155150220379</v>
      </c>
      <c r="AH46" s="326">
        <f t="shared" si="12"/>
        <v>177314537576</v>
      </c>
      <c r="AI46" s="354">
        <f t="shared" si="13"/>
        <v>0.16086389190641218</v>
      </c>
      <c r="AJ46" s="335">
        <v>64359295696</v>
      </c>
      <c r="AK46" s="333">
        <f t="shared" si="14"/>
        <v>64359295696</v>
      </c>
      <c r="AL46" s="333">
        <f t="shared" si="15"/>
        <v>128718591392</v>
      </c>
      <c r="AM46" s="333">
        <f t="shared" si="16"/>
        <v>193077887088</v>
      </c>
      <c r="AN46" s="333">
        <f t="shared" si="17"/>
        <v>257437182784</v>
      </c>
      <c r="AO46" s="333">
        <f t="shared" si="18"/>
        <v>321796478480</v>
      </c>
      <c r="AP46" s="333">
        <f t="shared" si="19"/>
        <v>386155774176</v>
      </c>
      <c r="AQ46" s="333">
        <f t="shared" si="20"/>
        <v>450515069872</v>
      </c>
      <c r="AR46" s="333">
        <f t="shared" si="21"/>
        <v>514874365568</v>
      </c>
      <c r="AS46" s="354">
        <f t="shared" si="22"/>
        <v>0.46710605582812542</v>
      </c>
      <c r="AT46" s="342">
        <v>137783047111</v>
      </c>
      <c r="AU46" s="340">
        <f t="shared" si="23"/>
        <v>137783047111</v>
      </c>
      <c r="AV46" s="340">
        <f t="shared" si="24"/>
        <v>275566094222</v>
      </c>
      <c r="AW46" s="340">
        <f t="shared" si="25"/>
        <v>413349141333</v>
      </c>
      <c r="AX46" s="340">
        <f t="shared" si="26"/>
        <v>551132188444</v>
      </c>
      <c r="AY46" s="340">
        <f t="shared" si="27"/>
        <v>688915235555</v>
      </c>
      <c r="AZ46" s="340">
        <f t="shared" si="28"/>
        <v>826698282666</v>
      </c>
      <c r="BA46" s="340">
        <f t="shared" si="29"/>
        <v>964481329777</v>
      </c>
      <c r="BB46" s="340">
        <f t="shared" si="30"/>
        <v>1102264376888</v>
      </c>
      <c r="BC46" s="354">
        <f t="shared" si="31"/>
        <v>1</v>
      </c>
      <c r="BD46" s="347">
        <v>137783047111</v>
      </c>
      <c r="BE46" s="345">
        <f t="shared" si="32"/>
        <v>137783047111</v>
      </c>
      <c r="BF46" s="345">
        <f t="shared" si="33"/>
        <v>316901008355</v>
      </c>
      <c r="BG46" s="345">
        <f t="shared" si="34"/>
        <v>501392508436</v>
      </c>
      <c r="BH46" s="345">
        <f t="shared" si="35"/>
        <v>691418753519</v>
      </c>
      <c r="BI46" s="345">
        <f t="shared" si="36"/>
        <v>887145785954</v>
      </c>
      <c r="BJ46" s="345">
        <f t="shared" si="37"/>
        <v>1088744629362</v>
      </c>
      <c r="BK46" s="345">
        <f t="shared" si="38"/>
        <v>1350823125792</v>
      </c>
      <c r="BL46" s="345">
        <f t="shared" si="39"/>
        <v>1620763977114</v>
      </c>
      <c r="BM46" s="354">
        <f t="shared" si="40"/>
        <v>1</v>
      </c>
    </row>
    <row r="47" spans="2:65" s="41" customFormat="1" ht="24" customHeight="1">
      <c r="B47" s="59">
        <v>240</v>
      </c>
      <c r="C47" s="60" t="s">
        <v>5</v>
      </c>
      <c r="D47" s="52">
        <f t="shared" si="1"/>
        <v>241</v>
      </c>
      <c r="E47" s="44">
        <v>179117961244</v>
      </c>
      <c r="F47" s="313">
        <v>571115568</v>
      </c>
      <c r="G47" s="313">
        <f t="shared" si="56"/>
        <v>571115568</v>
      </c>
      <c r="H47" s="313">
        <f t="shared" si="56"/>
        <v>1142231136</v>
      </c>
      <c r="I47" s="313">
        <f t="shared" si="56"/>
        <v>1713346704</v>
      </c>
      <c r="J47" s="313">
        <f t="shared" si="56"/>
        <v>2284462272</v>
      </c>
      <c r="K47" s="313">
        <f t="shared" si="56"/>
        <v>2855577840</v>
      </c>
      <c r="L47" s="313">
        <f t="shared" si="56"/>
        <v>3426693408</v>
      </c>
      <c r="M47" s="313">
        <f t="shared" si="56"/>
        <v>3997808976</v>
      </c>
      <c r="N47" s="313">
        <f t="shared" si="56"/>
        <v>4568924544</v>
      </c>
      <c r="O47" s="354">
        <f t="shared" si="3"/>
        <v>3.1884885470642933E-3</v>
      </c>
      <c r="P47" s="351">
        <v>6120258214</v>
      </c>
      <c r="Q47" s="321">
        <f t="shared" si="41"/>
        <v>6120258214</v>
      </c>
      <c r="R47" s="321">
        <f t="shared" si="49"/>
        <v>12240516428</v>
      </c>
      <c r="S47" s="321">
        <f t="shared" si="50"/>
        <v>18360774642</v>
      </c>
      <c r="T47" s="321">
        <f t="shared" si="51"/>
        <v>24481032856</v>
      </c>
      <c r="U47" s="321">
        <f t="shared" si="52"/>
        <v>30601291070</v>
      </c>
      <c r="V47" s="321">
        <f t="shared" si="53"/>
        <v>36721549284</v>
      </c>
      <c r="W47" s="321">
        <f t="shared" si="54"/>
        <v>42841807498</v>
      </c>
      <c r="X47" s="321">
        <f t="shared" si="55"/>
        <v>48962065712</v>
      </c>
      <c r="Y47" s="354">
        <f t="shared" si="4"/>
        <v>3.4168869338920153E-2</v>
      </c>
      <c r="Z47" s="326">
        <v>22164317197</v>
      </c>
      <c r="AA47" s="326">
        <f t="shared" si="5"/>
        <v>22164317197</v>
      </c>
      <c r="AB47" s="326">
        <f t="shared" si="6"/>
        <v>44328634394</v>
      </c>
      <c r="AC47" s="326">
        <f t="shared" si="7"/>
        <v>66492951591</v>
      </c>
      <c r="AD47" s="326">
        <f t="shared" si="8"/>
        <v>88657268788</v>
      </c>
      <c r="AE47" s="326">
        <f t="shared" si="9"/>
        <v>110821585985</v>
      </c>
      <c r="AF47" s="326">
        <f t="shared" si="10"/>
        <v>132985903182</v>
      </c>
      <c r="AG47" s="326">
        <f t="shared" si="11"/>
        <v>155150220379</v>
      </c>
      <c r="AH47" s="326">
        <f t="shared" si="12"/>
        <v>177314537576</v>
      </c>
      <c r="AI47" s="354">
        <f t="shared" si="13"/>
        <v>0.123741455312832</v>
      </c>
      <c r="AJ47" s="333">
        <v>64359295696</v>
      </c>
      <c r="AK47" s="333">
        <f t="shared" si="14"/>
        <v>64359295696</v>
      </c>
      <c r="AL47" s="333">
        <f t="shared" si="15"/>
        <v>128718591392</v>
      </c>
      <c r="AM47" s="333">
        <f t="shared" si="16"/>
        <v>193077887088</v>
      </c>
      <c r="AN47" s="333">
        <f t="shared" si="17"/>
        <v>257437182784</v>
      </c>
      <c r="AO47" s="333">
        <f t="shared" si="18"/>
        <v>321796478480</v>
      </c>
      <c r="AP47" s="333">
        <f t="shared" si="19"/>
        <v>386155774176</v>
      </c>
      <c r="AQ47" s="333">
        <f t="shared" si="20"/>
        <v>450515069872</v>
      </c>
      <c r="AR47" s="333">
        <f t="shared" si="21"/>
        <v>514874365568</v>
      </c>
      <c r="AS47" s="354">
        <f t="shared" si="22"/>
        <v>0.35931235063762135</v>
      </c>
      <c r="AT47" s="340">
        <v>137783047111</v>
      </c>
      <c r="AU47" s="340">
        <f t="shared" si="23"/>
        <v>137783047111</v>
      </c>
      <c r="AV47" s="340">
        <f t="shared" si="24"/>
        <v>275566094222</v>
      </c>
      <c r="AW47" s="340">
        <f t="shared" si="25"/>
        <v>413349141333</v>
      </c>
      <c r="AX47" s="340">
        <f t="shared" si="26"/>
        <v>551132188444</v>
      </c>
      <c r="AY47" s="340">
        <f t="shared" si="27"/>
        <v>688915235555</v>
      </c>
      <c r="AZ47" s="340">
        <f t="shared" si="28"/>
        <v>826698282666</v>
      </c>
      <c r="BA47" s="340">
        <f t="shared" si="29"/>
        <v>964481329777</v>
      </c>
      <c r="BB47" s="340">
        <f t="shared" si="30"/>
        <v>1102264376888</v>
      </c>
      <c r="BC47" s="354">
        <f t="shared" si="31"/>
        <v>0.76923076923205758</v>
      </c>
      <c r="BD47" s="345">
        <v>179117961244</v>
      </c>
      <c r="BE47" s="345">
        <f t="shared" si="32"/>
        <v>179117961244</v>
      </c>
      <c r="BF47" s="345">
        <f t="shared" si="33"/>
        <v>363609461325</v>
      </c>
      <c r="BG47" s="345">
        <f t="shared" si="34"/>
        <v>553635706408</v>
      </c>
      <c r="BH47" s="345">
        <f t="shared" si="35"/>
        <v>749362738843</v>
      </c>
      <c r="BI47" s="345">
        <f t="shared" si="36"/>
        <v>950961582251</v>
      </c>
      <c r="BJ47" s="345">
        <f t="shared" si="37"/>
        <v>1213040078681</v>
      </c>
      <c r="BK47" s="345">
        <f t="shared" si="38"/>
        <v>1482980930003</v>
      </c>
      <c r="BL47" s="345">
        <f t="shared" si="39"/>
        <v>1761020006864</v>
      </c>
      <c r="BM47" s="354">
        <f t="shared" si="40"/>
        <v>1</v>
      </c>
    </row>
    <row r="48" spans="2:65" s="41" customFormat="1" ht="24" customHeight="1">
      <c r="B48" s="53">
        <v>241</v>
      </c>
      <c r="C48" s="54" t="s">
        <v>5</v>
      </c>
      <c r="D48" s="49">
        <f t="shared" si="1"/>
        <v>242</v>
      </c>
      <c r="E48" s="43">
        <v>184491500081</v>
      </c>
      <c r="F48" s="314">
        <v>571115568</v>
      </c>
      <c r="G48" s="313">
        <f t="shared" si="56"/>
        <v>571115568</v>
      </c>
      <c r="H48" s="313">
        <f t="shared" si="56"/>
        <v>1142231136</v>
      </c>
      <c r="I48" s="313">
        <f t="shared" si="56"/>
        <v>1713346704</v>
      </c>
      <c r="J48" s="313">
        <f t="shared" si="56"/>
        <v>2284462272</v>
      </c>
      <c r="K48" s="313">
        <f t="shared" si="56"/>
        <v>2855577840</v>
      </c>
      <c r="L48" s="313">
        <f t="shared" si="56"/>
        <v>3426693408</v>
      </c>
      <c r="M48" s="313">
        <f t="shared" si="56"/>
        <v>3997808976</v>
      </c>
      <c r="N48" s="313">
        <f t="shared" si="56"/>
        <v>4568924544</v>
      </c>
      <c r="O48" s="354">
        <f t="shared" si="3"/>
        <v>3.0956199486114797E-3</v>
      </c>
      <c r="P48" s="352">
        <v>6120258214</v>
      </c>
      <c r="Q48" s="321">
        <f t="shared" si="41"/>
        <v>6120258214</v>
      </c>
      <c r="R48" s="321">
        <f t="shared" si="49"/>
        <v>12240516428</v>
      </c>
      <c r="S48" s="321">
        <f t="shared" si="50"/>
        <v>18360774642</v>
      </c>
      <c r="T48" s="321">
        <f t="shared" si="51"/>
        <v>24481032856</v>
      </c>
      <c r="U48" s="321">
        <f t="shared" si="52"/>
        <v>30601291070</v>
      </c>
      <c r="V48" s="321">
        <f t="shared" si="53"/>
        <v>36721549284</v>
      </c>
      <c r="W48" s="321">
        <f t="shared" si="54"/>
        <v>42841807498</v>
      </c>
      <c r="X48" s="321">
        <f t="shared" si="55"/>
        <v>48962065712</v>
      </c>
      <c r="Y48" s="354">
        <f t="shared" si="4"/>
        <v>3.3173659552407204E-2</v>
      </c>
      <c r="Z48" s="327">
        <v>22164317197</v>
      </c>
      <c r="AA48" s="326">
        <f t="shared" si="5"/>
        <v>22164317197</v>
      </c>
      <c r="AB48" s="326">
        <f t="shared" si="6"/>
        <v>44328634394</v>
      </c>
      <c r="AC48" s="326">
        <f t="shared" si="7"/>
        <v>66492951591</v>
      </c>
      <c r="AD48" s="326">
        <f t="shared" si="8"/>
        <v>88657268788</v>
      </c>
      <c r="AE48" s="326">
        <f t="shared" si="9"/>
        <v>110821585985</v>
      </c>
      <c r="AF48" s="326">
        <f t="shared" si="10"/>
        <v>132985903182</v>
      </c>
      <c r="AG48" s="326">
        <f t="shared" si="11"/>
        <v>155150220379</v>
      </c>
      <c r="AH48" s="326">
        <f t="shared" si="12"/>
        <v>177314537576</v>
      </c>
      <c r="AI48" s="354">
        <f t="shared" si="13"/>
        <v>0.12013733525538507</v>
      </c>
      <c r="AJ48" s="334">
        <v>64359295696</v>
      </c>
      <c r="AK48" s="333">
        <f t="shared" si="14"/>
        <v>64359295696</v>
      </c>
      <c r="AL48" s="333">
        <f t="shared" si="15"/>
        <v>128718591392</v>
      </c>
      <c r="AM48" s="333">
        <f t="shared" si="16"/>
        <v>193077887088</v>
      </c>
      <c r="AN48" s="333">
        <f t="shared" si="17"/>
        <v>257437182784</v>
      </c>
      <c r="AO48" s="333">
        <f t="shared" si="18"/>
        <v>321796478480</v>
      </c>
      <c r="AP48" s="333">
        <f t="shared" si="19"/>
        <v>386155774176</v>
      </c>
      <c r="AQ48" s="333">
        <f t="shared" si="20"/>
        <v>450515069872</v>
      </c>
      <c r="AR48" s="333">
        <f t="shared" si="21"/>
        <v>514874365568</v>
      </c>
      <c r="AS48" s="354">
        <f t="shared" si="22"/>
        <v>0.34884694236722774</v>
      </c>
      <c r="AT48" s="341">
        <v>137783047111</v>
      </c>
      <c r="AU48" s="340">
        <f t="shared" si="23"/>
        <v>137783047111</v>
      </c>
      <c r="AV48" s="340">
        <f t="shared" si="24"/>
        <v>275566094222</v>
      </c>
      <c r="AW48" s="340">
        <f t="shared" si="25"/>
        <v>413349141333</v>
      </c>
      <c r="AX48" s="340">
        <f t="shared" si="26"/>
        <v>551132188444</v>
      </c>
      <c r="AY48" s="340">
        <f t="shared" si="27"/>
        <v>688915235555</v>
      </c>
      <c r="AZ48" s="340">
        <f t="shared" si="28"/>
        <v>826698282666</v>
      </c>
      <c r="BA48" s="340">
        <f t="shared" si="29"/>
        <v>964481329777</v>
      </c>
      <c r="BB48" s="340">
        <f t="shared" si="30"/>
        <v>1102264376888</v>
      </c>
      <c r="BC48" s="354">
        <f t="shared" si="31"/>
        <v>0.74682598954698232</v>
      </c>
      <c r="BD48" s="346">
        <v>184491500081</v>
      </c>
      <c r="BE48" s="345">
        <f t="shared" si="32"/>
        <v>184491500081</v>
      </c>
      <c r="BF48" s="345">
        <f t="shared" si="33"/>
        <v>374517745164</v>
      </c>
      <c r="BG48" s="345">
        <f t="shared" si="34"/>
        <v>570244777599</v>
      </c>
      <c r="BH48" s="345">
        <f t="shared" si="35"/>
        <v>771843621007</v>
      </c>
      <c r="BI48" s="345">
        <f t="shared" si="36"/>
        <v>1033922117437</v>
      </c>
      <c r="BJ48" s="345">
        <f t="shared" si="37"/>
        <v>1303862968759</v>
      </c>
      <c r="BK48" s="345">
        <f t="shared" si="38"/>
        <v>1581902045620</v>
      </c>
      <c r="BL48" s="345">
        <f t="shared" si="39"/>
        <v>1868282294786</v>
      </c>
      <c r="BM48" s="354">
        <f t="shared" si="40"/>
        <v>1</v>
      </c>
    </row>
    <row r="49" spans="2:65" s="41" customFormat="1" ht="24" customHeight="1">
      <c r="B49" s="53">
        <v>242</v>
      </c>
      <c r="C49" s="54" t="s">
        <v>5</v>
      </c>
      <c r="D49" s="49">
        <f t="shared" si="1"/>
        <v>243</v>
      </c>
      <c r="E49" s="43">
        <v>190026245083</v>
      </c>
      <c r="F49" s="314">
        <v>571115568</v>
      </c>
      <c r="G49" s="313">
        <f t="shared" si="56"/>
        <v>571115568</v>
      </c>
      <c r="H49" s="313">
        <f t="shared" si="56"/>
        <v>1142231136</v>
      </c>
      <c r="I49" s="313">
        <f t="shared" si="56"/>
        <v>1713346704</v>
      </c>
      <c r="J49" s="313">
        <f t="shared" si="56"/>
        <v>2284462272</v>
      </c>
      <c r="K49" s="313">
        <f t="shared" si="56"/>
        <v>2855577840</v>
      </c>
      <c r="L49" s="313">
        <f t="shared" si="56"/>
        <v>3426693408</v>
      </c>
      <c r="M49" s="313">
        <f t="shared" si="56"/>
        <v>3997808976</v>
      </c>
      <c r="N49" s="313">
        <f t="shared" si="56"/>
        <v>4568924544</v>
      </c>
      <c r="O49" s="354">
        <f t="shared" si="3"/>
        <v>3.0054562607946451E-3</v>
      </c>
      <c r="P49" s="352">
        <v>6120258214</v>
      </c>
      <c r="Q49" s="321">
        <f t="shared" si="41"/>
        <v>6120258214</v>
      </c>
      <c r="R49" s="321">
        <f t="shared" si="49"/>
        <v>12240516428</v>
      </c>
      <c r="S49" s="321">
        <f t="shared" si="50"/>
        <v>18360774642</v>
      </c>
      <c r="T49" s="321">
        <f t="shared" si="51"/>
        <v>24481032856</v>
      </c>
      <c r="U49" s="321">
        <f t="shared" si="52"/>
        <v>30601291070</v>
      </c>
      <c r="V49" s="321">
        <f t="shared" si="53"/>
        <v>36721549284</v>
      </c>
      <c r="W49" s="321">
        <f t="shared" si="54"/>
        <v>42841807498</v>
      </c>
      <c r="X49" s="321">
        <f t="shared" si="55"/>
        <v>48962065712</v>
      </c>
      <c r="Y49" s="354">
        <f t="shared" si="4"/>
        <v>3.2207436458720651E-2</v>
      </c>
      <c r="Z49" s="327">
        <v>22164317197</v>
      </c>
      <c r="AA49" s="326">
        <f t="shared" si="5"/>
        <v>22164317197</v>
      </c>
      <c r="AB49" s="326">
        <f t="shared" si="6"/>
        <v>44328634394</v>
      </c>
      <c r="AC49" s="326">
        <f t="shared" si="7"/>
        <v>66492951591</v>
      </c>
      <c r="AD49" s="326">
        <f t="shared" si="8"/>
        <v>88657268788</v>
      </c>
      <c r="AE49" s="326">
        <f t="shared" si="9"/>
        <v>110821585985</v>
      </c>
      <c r="AF49" s="326">
        <f t="shared" si="10"/>
        <v>132985903182</v>
      </c>
      <c r="AG49" s="326">
        <f t="shared" si="11"/>
        <v>155150220379</v>
      </c>
      <c r="AH49" s="326">
        <f t="shared" si="12"/>
        <v>177314537576</v>
      </c>
      <c r="AI49" s="354">
        <f t="shared" si="13"/>
        <v>0.11663818956859896</v>
      </c>
      <c r="AJ49" s="334">
        <v>64359295696</v>
      </c>
      <c r="AK49" s="333">
        <f t="shared" si="14"/>
        <v>64359295696</v>
      </c>
      <c r="AL49" s="333">
        <f t="shared" si="15"/>
        <v>128718591392</v>
      </c>
      <c r="AM49" s="333">
        <f t="shared" si="16"/>
        <v>193077887088</v>
      </c>
      <c r="AN49" s="333">
        <f t="shared" si="17"/>
        <v>257437182784</v>
      </c>
      <c r="AO49" s="333">
        <f t="shared" si="18"/>
        <v>321796478480</v>
      </c>
      <c r="AP49" s="333">
        <f t="shared" si="19"/>
        <v>386155774176</v>
      </c>
      <c r="AQ49" s="333">
        <f t="shared" si="20"/>
        <v>450515069872</v>
      </c>
      <c r="AR49" s="333">
        <f t="shared" si="21"/>
        <v>514874365568</v>
      </c>
      <c r="AS49" s="354">
        <f t="shared" si="22"/>
        <v>0.33868635181360884</v>
      </c>
      <c r="AT49" s="341">
        <v>137783047111</v>
      </c>
      <c r="AU49" s="340">
        <f t="shared" si="23"/>
        <v>137783047111</v>
      </c>
      <c r="AV49" s="340">
        <f t="shared" si="24"/>
        <v>275566094222</v>
      </c>
      <c r="AW49" s="340">
        <f t="shared" si="25"/>
        <v>413349141333</v>
      </c>
      <c r="AX49" s="340">
        <f t="shared" si="26"/>
        <v>551132188444</v>
      </c>
      <c r="AY49" s="340">
        <f t="shared" si="27"/>
        <v>688915235555</v>
      </c>
      <c r="AZ49" s="340">
        <f t="shared" si="28"/>
        <v>826698282666</v>
      </c>
      <c r="BA49" s="340">
        <f t="shared" si="29"/>
        <v>964481329777</v>
      </c>
      <c r="BB49" s="340">
        <f t="shared" si="30"/>
        <v>1102264376888</v>
      </c>
      <c r="BC49" s="354">
        <f t="shared" si="31"/>
        <v>0.7250737762608469</v>
      </c>
      <c r="BD49" s="346">
        <v>190026245083</v>
      </c>
      <c r="BE49" s="345">
        <f t="shared" si="32"/>
        <v>190026245083</v>
      </c>
      <c r="BF49" s="345">
        <f t="shared" si="33"/>
        <v>385753277518</v>
      </c>
      <c r="BG49" s="345">
        <f t="shared" si="34"/>
        <v>587352120926</v>
      </c>
      <c r="BH49" s="345">
        <f t="shared" si="35"/>
        <v>849430617356</v>
      </c>
      <c r="BI49" s="345">
        <f t="shared" si="36"/>
        <v>1119371468678</v>
      </c>
      <c r="BJ49" s="345">
        <f t="shared" si="37"/>
        <v>1397410545539</v>
      </c>
      <c r="BK49" s="345">
        <f t="shared" si="38"/>
        <v>1683790794705</v>
      </c>
      <c r="BL49" s="345">
        <f t="shared" si="39"/>
        <v>1978762451345</v>
      </c>
      <c r="BM49" s="354">
        <f t="shared" si="40"/>
        <v>1</v>
      </c>
    </row>
    <row r="50" spans="2:65" s="41" customFormat="1" ht="24" customHeight="1">
      <c r="B50" s="53">
        <v>243</v>
      </c>
      <c r="C50" s="54" t="s">
        <v>5</v>
      </c>
      <c r="D50" s="49">
        <f t="shared" si="1"/>
        <v>244</v>
      </c>
      <c r="E50" s="43">
        <v>195727032435</v>
      </c>
      <c r="F50" s="314">
        <v>571115568</v>
      </c>
      <c r="G50" s="313">
        <f t="shared" si="56"/>
        <v>571115568</v>
      </c>
      <c r="H50" s="313">
        <f t="shared" si="56"/>
        <v>1142231136</v>
      </c>
      <c r="I50" s="313">
        <f t="shared" si="56"/>
        <v>1713346704</v>
      </c>
      <c r="J50" s="313">
        <f t="shared" si="56"/>
        <v>2284462272</v>
      </c>
      <c r="K50" s="313">
        <f t="shared" si="56"/>
        <v>2855577840</v>
      </c>
      <c r="L50" s="313">
        <f t="shared" si="56"/>
        <v>3426693408</v>
      </c>
      <c r="M50" s="313">
        <f t="shared" si="56"/>
        <v>3997808976</v>
      </c>
      <c r="N50" s="313">
        <f t="shared" si="56"/>
        <v>4568924544</v>
      </c>
      <c r="O50" s="354">
        <f t="shared" si="3"/>
        <v>2.9179186998079315E-3</v>
      </c>
      <c r="P50" s="352">
        <v>6120258214</v>
      </c>
      <c r="Q50" s="321">
        <f t="shared" si="41"/>
        <v>6120258214</v>
      </c>
      <c r="R50" s="321">
        <f t="shared" si="49"/>
        <v>12240516428</v>
      </c>
      <c r="S50" s="321">
        <f t="shared" si="50"/>
        <v>18360774642</v>
      </c>
      <c r="T50" s="321">
        <f t="shared" si="51"/>
        <v>24481032856</v>
      </c>
      <c r="U50" s="321">
        <f t="shared" si="52"/>
        <v>30601291070</v>
      </c>
      <c r="V50" s="321">
        <f t="shared" si="53"/>
        <v>36721549284</v>
      </c>
      <c r="W50" s="321">
        <f t="shared" si="54"/>
        <v>42841807498</v>
      </c>
      <c r="X50" s="321">
        <f t="shared" si="55"/>
        <v>48962065712</v>
      </c>
      <c r="Y50" s="354">
        <f t="shared" si="4"/>
        <v>3.1269355785243966E-2</v>
      </c>
      <c r="Z50" s="327">
        <v>22164317197</v>
      </c>
      <c r="AA50" s="326">
        <f t="shared" si="5"/>
        <v>22164317197</v>
      </c>
      <c r="AB50" s="326">
        <f t="shared" si="6"/>
        <v>44328634394</v>
      </c>
      <c r="AC50" s="326">
        <f t="shared" si="7"/>
        <v>66492951591</v>
      </c>
      <c r="AD50" s="326">
        <f t="shared" si="8"/>
        <v>88657268788</v>
      </c>
      <c r="AE50" s="326">
        <f t="shared" si="9"/>
        <v>110821585985</v>
      </c>
      <c r="AF50" s="326">
        <f t="shared" si="10"/>
        <v>132985903182</v>
      </c>
      <c r="AG50" s="326">
        <f t="shared" si="11"/>
        <v>155150220379</v>
      </c>
      <c r="AH50" s="326">
        <f t="shared" si="12"/>
        <v>177314537576</v>
      </c>
      <c r="AI50" s="354">
        <f t="shared" si="13"/>
        <v>0.11324096074649607</v>
      </c>
      <c r="AJ50" s="334">
        <v>64359295696</v>
      </c>
      <c r="AK50" s="333">
        <f t="shared" si="14"/>
        <v>64359295696</v>
      </c>
      <c r="AL50" s="333">
        <f t="shared" si="15"/>
        <v>128718591392</v>
      </c>
      <c r="AM50" s="333">
        <f t="shared" si="16"/>
        <v>193077887088</v>
      </c>
      <c r="AN50" s="333">
        <f t="shared" si="17"/>
        <v>257437182784</v>
      </c>
      <c r="AO50" s="333">
        <f t="shared" si="18"/>
        <v>321796478480</v>
      </c>
      <c r="AP50" s="333">
        <f t="shared" si="19"/>
        <v>386155774176</v>
      </c>
      <c r="AQ50" s="333">
        <f t="shared" si="20"/>
        <v>450515069872</v>
      </c>
      <c r="AR50" s="333">
        <f t="shared" si="21"/>
        <v>514874365568</v>
      </c>
      <c r="AS50" s="354">
        <f t="shared" si="22"/>
        <v>0.32882170079073469</v>
      </c>
      <c r="AT50" s="341">
        <v>137783047111</v>
      </c>
      <c r="AU50" s="340">
        <f t="shared" si="23"/>
        <v>137783047111</v>
      </c>
      <c r="AV50" s="340">
        <f t="shared" si="24"/>
        <v>275566094222</v>
      </c>
      <c r="AW50" s="340">
        <f t="shared" si="25"/>
        <v>413349141333</v>
      </c>
      <c r="AX50" s="340">
        <f t="shared" si="26"/>
        <v>551132188444</v>
      </c>
      <c r="AY50" s="340">
        <f t="shared" si="27"/>
        <v>688915235555</v>
      </c>
      <c r="AZ50" s="340">
        <f t="shared" si="28"/>
        <v>826698282666</v>
      </c>
      <c r="BA50" s="340">
        <f t="shared" si="29"/>
        <v>964481329777</v>
      </c>
      <c r="BB50" s="340">
        <f t="shared" si="30"/>
        <v>1102264376888</v>
      </c>
      <c r="BC50" s="354">
        <f t="shared" si="31"/>
        <v>0.70395512258510884</v>
      </c>
      <c r="BD50" s="346">
        <v>195727032435</v>
      </c>
      <c r="BE50" s="345">
        <f t="shared" si="32"/>
        <v>195727032435</v>
      </c>
      <c r="BF50" s="345">
        <f t="shared" si="33"/>
        <v>397325875843</v>
      </c>
      <c r="BG50" s="345">
        <f t="shared" si="34"/>
        <v>659404372273</v>
      </c>
      <c r="BH50" s="345">
        <f t="shared" si="35"/>
        <v>929345223595</v>
      </c>
      <c r="BI50" s="345">
        <f t="shared" si="36"/>
        <v>1207384300456</v>
      </c>
      <c r="BJ50" s="345">
        <f t="shared" si="37"/>
        <v>1493764549622</v>
      </c>
      <c r="BK50" s="345">
        <f t="shared" si="38"/>
        <v>1788736206262</v>
      </c>
      <c r="BL50" s="345">
        <f t="shared" si="39"/>
        <v>2083707862902</v>
      </c>
      <c r="BM50" s="354">
        <f t="shared" si="40"/>
        <v>1</v>
      </c>
    </row>
    <row r="51" spans="2:65" s="41" customFormat="1" ht="24" customHeight="1">
      <c r="B51" s="53">
        <v>244</v>
      </c>
      <c r="C51" s="54" t="s">
        <v>5</v>
      </c>
      <c r="D51" s="49">
        <f t="shared" si="1"/>
        <v>245</v>
      </c>
      <c r="E51" s="43">
        <v>201598843408</v>
      </c>
      <c r="F51" s="314">
        <v>571115568</v>
      </c>
      <c r="G51" s="313">
        <f t="shared" si="56"/>
        <v>571115568</v>
      </c>
      <c r="H51" s="313">
        <f t="shared" si="56"/>
        <v>1142231136</v>
      </c>
      <c r="I51" s="313">
        <f t="shared" si="56"/>
        <v>1713346704</v>
      </c>
      <c r="J51" s="313">
        <f t="shared" si="56"/>
        <v>2284462272</v>
      </c>
      <c r="K51" s="313">
        <f t="shared" si="56"/>
        <v>2855577840</v>
      </c>
      <c r="L51" s="313">
        <f t="shared" si="56"/>
        <v>3426693408</v>
      </c>
      <c r="M51" s="313">
        <f t="shared" si="56"/>
        <v>3997808976</v>
      </c>
      <c r="N51" s="313">
        <f t="shared" si="56"/>
        <v>4568924544</v>
      </c>
      <c r="O51" s="354">
        <f t="shared" si="3"/>
        <v>2.8329307765132573E-3</v>
      </c>
      <c r="P51" s="352">
        <v>6120258214</v>
      </c>
      <c r="Q51" s="321">
        <f t="shared" si="41"/>
        <v>6120258214</v>
      </c>
      <c r="R51" s="321">
        <f t="shared" si="49"/>
        <v>12240516428</v>
      </c>
      <c r="S51" s="321">
        <f t="shared" si="50"/>
        <v>18360774642</v>
      </c>
      <c r="T51" s="321">
        <f t="shared" si="51"/>
        <v>24481032856</v>
      </c>
      <c r="U51" s="321">
        <f t="shared" si="52"/>
        <v>30601291070</v>
      </c>
      <c r="V51" s="321">
        <f t="shared" si="53"/>
        <v>36721549284</v>
      </c>
      <c r="W51" s="321">
        <f t="shared" si="54"/>
        <v>42841807498</v>
      </c>
      <c r="X51" s="321">
        <f t="shared" si="55"/>
        <v>48962065712</v>
      </c>
      <c r="Y51" s="354">
        <f t="shared" si="4"/>
        <v>3.0358597849758948E-2</v>
      </c>
      <c r="Z51" s="327">
        <v>22164317197</v>
      </c>
      <c r="AA51" s="326">
        <f t="shared" si="5"/>
        <v>22164317197</v>
      </c>
      <c r="AB51" s="326">
        <f t="shared" si="6"/>
        <v>44328634394</v>
      </c>
      <c r="AC51" s="326">
        <f t="shared" si="7"/>
        <v>66492951591</v>
      </c>
      <c r="AD51" s="326">
        <f t="shared" si="8"/>
        <v>88657268788</v>
      </c>
      <c r="AE51" s="326">
        <f t="shared" si="9"/>
        <v>110821585985</v>
      </c>
      <c r="AF51" s="326">
        <f t="shared" si="10"/>
        <v>132985903182</v>
      </c>
      <c r="AG51" s="326">
        <f t="shared" si="11"/>
        <v>155150220379</v>
      </c>
      <c r="AH51" s="326">
        <f t="shared" si="12"/>
        <v>177314537576</v>
      </c>
      <c r="AI51" s="354">
        <f t="shared" si="13"/>
        <v>0.10994268033643123</v>
      </c>
      <c r="AJ51" s="334">
        <v>64359295696</v>
      </c>
      <c r="AK51" s="333">
        <f t="shared" si="14"/>
        <v>64359295696</v>
      </c>
      <c r="AL51" s="333">
        <f t="shared" si="15"/>
        <v>128718591392</v>
      </c>
      <c r="AM51" s="333">
        <f t="shared" si="16"/>
        <v>193077887088</v>
      </c>
      <c r="AN51" s="333">
        <f t="shared" si="17"/>
        <v>257437182784</v>
      </c>
      <c r="AO51" s="333">
        <f t="shared" si="18"/>
        <v>321796478480</v>
      </c>
      <c r="AP51" s="333">
        <f t="shared" si="19"/>
        <v>386155774176</v>
      </c>
      <c r="AQ51" s="333">
        <f t="shared" si="20"/>
        <v>450515069872</v>
      </c>
      <c r="AR51" s="333">
        <f t="shared" si="21"/>
        <v>514874365568</v>
      </c>
      <c r="AS51" s="354">
        <f t="shared" si="22"/>
        <v>0.31924436969982162</v>
      </c>
      <c r="AT51" s="341">
        <v>137783047111</v>
      </c>
      <c r="AU51" s="340">
        <f t="shared" si="23"/>
        <v>137783047111</v>
      </c>
      <c r="AV51" s="340">
        <f t="shared" si="24"/>
        <v>275566094222</v>
      </c>
      <c r="AW51" s="340">
        <f t="shared" si="25"/>
        <v>413349141333</v>
      </c>
      <c r="AX51" s="340">
        <f t="shared" si="26"/>
        <v>551132188444</v>
      </c>
      <c r="AY51" s="340">
        <f t="shared" si="27"/>
        <v>688915235555</v>
      </c>
      <c r="AZ51" s="340">
        <f t="shared" si="28"/>
        <v>826698282666</v>
      </c>
      <c r="BA51" s="340">
        <f t="shared" si="29"/>
        <v>964481329777</v>
      </c>
      <c r="BB51" s="340">
        <f t="shared" si="30"/>
        <v>1102264376888</v>
      </c>
      <c r="BC51" s="354">
        <f t="shared" si="31"/>
        <v>0.68345157532551792</v>
      </c>
      <c r="BD51" s="346">
        <v>201598843408</v>
      </c>
      <c r="BE51" s="345">
        <f t="shared" si="32"/>
        <v>201598843408</v>
      </c>
      <c r="BF51" s="345">
        <f t="shared" si="33"/>
        <v>463677339838</v>
      </c>
      <c r="BG51" s="345">
        <f t="shared" si="34"/>
        <v>733618191160</v>
      </c>
      <c r="BH51" s="345">
        <f t="shared" si="35"/>
        <v>1011657268021</v>
      </c>
      <c r="BI51" s="345">
        <f t="shared" si="36"/>
        <v>1298037517187</v>
      </c>
      <c r="BJ51" s="345">
        <f t="shared" si="37"/>
        <v>1593009173827</v>
      </c>
      <c r="BK51" s="345">
        <f t="shared" si="38"/>
        <v>1887980830467</v>
      </c>
      <c r="BL51" s="345">
        <f t="shared" si="39"/>
        <v>2182952487107</v>
      </c>
      <c r="BM51" s="354">
        <f t="shared" si="40"/>
        <v>1</v>
      </c>
    </row>
    <row r="52" spans="2:65" s="41" customFormat="1" ht="24" customHeight="1">
      <c r="B52" s="53">
        <v>245</v>
      </c>
      <c r="C52" s="54" t="s">
        <v>5</v>
      </c>
      <c r="D52" s="49">
        <f t="shared" si="1"/>
        <v>246</v>
      </c>
      <c r="E52" s="43">
        <v>262078496430</v>
      </c>
      <c r="F52" s="314">
        <v>571115568</v>
      </c>
      <c r="G52" s="313">
        <f t="shared" si="56"/>
        <v>571115568</v>
      </c>
      <c r="H52" s="313">
        <f t="shared" si="56"/>
        <v>1142231136</v>
      </c>
      <c r="I52" s="313">
        <f t="shared" si="56"/>
        <v>1713346704</v>
      </c>
      <c r="J52" s="313">
        <f t="shared" si="56"/>
        <v>2284462272</v>
      </c>
      <c r="K52" s="313">
        <f t="shared" si="56"/>
        <v>2855577840</v>
      </c>
      <c r="L52" s="313">
        <f t="shared" si="56"/>
        <v>3426693408</v>
      </c>
      <c r="M52" s="313">
        <f t="shared" si="56"/>
        <v>3997808976</v>
      </c>
      <c r="N52" s="313">
        <f t="shared" si="56"/>
        <v>4568924544</v>
      </c>
      <c r="O52" s="354">
        <f t="shared" si="3"/>
        <v>2.1791775203981391E-3</v>
      </c>
      <c r="P52" s="352">
        <v>6120258214</v>
      </c>
      <c r="Q52" s="321">
        <f t="shared" si="41"/>
        <v>6120258214</v>
      </c>
      <c r="R52" s="321">
        <f t="shared" si="49"/>
        <v>12240516428</v>
      </c>
      <c r="S52" s="321">
        <f t="shared" si="50"/>
        <v>18360774642</v>
      </c>
      <c r="T52" s="321">
        <f t="shared" si="51"/>
        <v>24481032856</v>
      </c>
      <c r="U52" s="321">
        <f t="shared" si="52"/>
        <v>30601291070</v>
      </c>
      <c r="V52" s="321">
        <f t="shared" si="53"/>
        <v>36721549284</v>
      </c>
      <c r="W52" s="321">
        <f t="shared" si="54"/>
        <v>42841807498</v>
      </c>
      <c r="X52" s="321">
        <f t="shared" si="55"/>
        <v>48962065712</v>
      </c>
      <c r="Y52" s="354">
        <f t="shared" si="4"/>
        <v>2.3352767576773296E-2</v>
      </c>
      <c r="Z52" s="327">
        <v>22164317197</v>
      </c>
      <c r="AA52" s="326">
        <f t="shared" si="5"/>
        <v>22164317197</v>
      </c>
      <c r="AB52" s="326">
        <f t="shared" si="6"/>
        <v>44328634394</v>
      </c>
      <c r="AC52" s="326">
        <f t="shared" si="7"/>
        <v>66492951591</v>
      </c>
      <c r="AD52" s="326">
        <f t="shared" si="8"/>
        <v>88657268788</v>
      </c>
      <c r="AE52" s="326">
        <f t="shared" si="9"/>
        <v>110821585985</v>
      </c>
      <c r="AF52" s="326">
        <f t="shared" si="10"/>
        <v>132985903182</v>
      </c>
      <c r="AG52" s="326">
        <f t="shared" si="11"/>
        <v>155150220379</v>
      </c>
      <c r="AH52" s="326">
        <f t="shared" si="12"/>
        <v>177314537576</v>
      </c>
      <c r="AI52" s="354">
        <f t="shared" si="13"/>
        <v>8.4571292566614636E-2</v>
      </c>
      <c r="AJ52" s="334">
        <v>64359295696</v>
      </c>
      <c r="AK52" s="333">
        <f t="shared" si="14"/>
        <v>64359295696</v>
      </c>
      <c r="AL52" s="333">
        <f t="shared" si="15"/>
        <v>128718591392</v>
      </c>
      <c r="AM52" s="333">
        <f t="shared" si="16"/>
        <v>193077887088</v>
      </c>
      <c r="AN52" s="333">
        <f t="shared" si="17"/>
        <v>257437182784</v>
      </c>
      <c r="AO52" s="333">
        <f t="shared" si="18"/>
        <v>321796478480</v>
      </c>
      <c r="AP52" s="333">
        <f t="shared" si="19"/>
        <v>386155774176</v>
      </c>
      <c r="AQ52" s="333">
        <f t="shared" si="20"/>
        <v>450515069872</v>
      </c>
      <c r="AR52" s="333">
        <f t="shared" si="21"/>
        <v>514874365568</v>
      </c>
      <c r="AS52" s="354">
        <f t="shared" si="22"/>
        <v>0.24557259207716067</v>
      </c>
      <c r="AT52" s="341">
        <v>137783047111</v>
      </c>
      <c r="AU52" s="340">
        <f t="shared" si="23"/>
        <v>137783047111</v>
      </c>
      <c r="AV52" s="340">
        <f t="shared" si="24"/>
        <v>275566094222</v>
      </c>
      <c r="AW52" s="340">
        <f t="shared" si="25"/>
        <v>413349141333</v>
      </c>
      <c r="AX52" s="340">
        <f t="shared" si="26"/>
        <v>551132188444</v>
      </c>
      <c r="AY52" s="340">
        <f t="shared" si="27"/>
        <v>688915235555</v>
      </c>
      <c r="AZ52" s="340">
        <f t="shared" si="28"/>
        <v>826698282666</v>
      </c>
      <c r="BA52" s="340">
        <f t="shared" si="29"/>
        <v>964481329777</v>
      </c>
      <c r="BB52" s="340">
        <f t="shared" si="30"/>
        <v>1102264376888</v>
      </c>
      <c r="BC52" s="354">
        <f t="shared" si="31"/>
        <v>0.5257319810204315</v>
      </c>
      <c r="BD52" s="346">
        <v>262078496430</v>
      </c>
      <c r="BE52" s="345">
        <f t="shared" si="32"/>
        <v>262078496430</v>
      </c>
      <c r="BF52" s="345">
        <f t="shared" si="33"/>
        <v>532019347752</v>
      </c>
      <c r="BG52" s="345">
        <f t="shared" si="34"/>
        <v>810058424613</v>
      </c>
      <c r="BH52" s="345">
        <f t="shared" si="35"/>
        <v>1096438673779</v>
      </c>
      <c r="BI52" s="345">
        <f t="shared" si="36"/>
        <v>1391410330419</v>
      </c>
      <c r="BJ52" s="345">
        <f t="shared" si="37"/>
        <v>1686381987059</v>
      </c>
      <c r="BK52" s="345">
        <f t="shared" si="38"/>
        <v>1981353643699</v>
      </c>
      <c r="BL52" s="345">
        <f t="shared" si="39"/>
        <v>2276325300339</v>
      </c>
      <c r="BM52" s="354">
        <f t="shared" si="40"/>
        <v>1</v>
      </c>
    </row>
    <row r="53" spans="2:65" s="41" customFormat="1" ht="24" customHeight="1">
      <c r="B53" s="53">
        <v>246</v>
      </c>
      <c r="C53" s="54" t="s">
        <v>5</v>
      </c>
      <c r="D53" s="49">
        <f t="shared" si="1"/>
        <v>247</v>
      </c>
      <c r="E53" s="43">
        <v>269940851322</v>
      </c>
      <c r="F53" s="314">
        <v>571115568</v>
      </c>
      <c r="G53" s="313">
        <f t="shared" si="56"/>
        <v>571115568</v>
      </c>
      <c r="H53" s="313">
        <f t="shared" si="56"/>
        <v>1142231136</v>
      </c>
      <c r="I53" s="313">
        <f t="shared" si="56"/>
        <v>1713346704</v>
      </c>
      <c r="J53" s="313">
        <f t="shared" si="56"/>
        <v>2284462272</v>
      </c>
      <c r="K53" s="313">
        <f t="shared" si="56"/>
        <v>2855577840</v>
      </c>
      <c r="L53" s="313">
        <f t="shared" si="56"/>
        <v>3426693408</v>
      </c>
      <c r="M53" s="313">
        <f t="shared" si="56"/>
        <v>3997808976</v>
      </c>
      <c r="N53" s="313">
        <f t="shared" si="56"/>
        <v>4568924544</v>
      </c>
      <c r="O53" s="354">
        <f t="shared" si="3"/>
        <v>2.1157063304906845E-3</v>
      </c>
      <c r="P53" s="352">
        <v>6120258214</v>
      </c>
      <c r="Q53" s="321">
        <f t="shared" si="41"/>
        <v>6120258214</v>
      </c>
      <c r="R53" s="321">
        <f t="shared" si="49"/>
        <v>12240516428</v>
      </c>
      <c r="S53" s="321">
        <f t="shared" si="50"/>
        <v>18360774642</v>
      </c>
      <c r="T53" s="321">
        <f t="shared" si="51"/>
        <v>24481032856</v>
      </c>
      <c r="U53" s="321">
        <f t="shared" si="52"/>
        <v>30601291070</v>
      </c>
      <c r="V53" s="321">
        <f t="shared" si="53"/>
        <v>36721549284</v>
      </c>
      <c r="W53" s="321">
        <f t="shared" si="54"/>
        <v>42841807498</v>
      </c>
      <c r="X53" s="321">
        <f t="shared" si="55"/>
        <v>48962065712</v>
      </c>
      <c r="Y53" s="354">
        <f t="shared" si="4"/>
        <v>2.2672589880438014E-2</v>
      </c>
      <c r="Z53" s="327">
        <v>22164317197</v>
      </c>
      <c r="AA53" s="326">
        <f t="shared" si="5"/>
        <v>22164317197</v>
      </c>
      <c r="AB53" s="326">
        <f t="shared" si="6"/>
        <v>44328634394</v>
      </c>
      <c r="AC53" s="326">
        <f t="shared" si="7"/>
        <v>66492951591</v>
      </c>
      <c r="AD53" s="326">
        <f t="shared" si="8"/>
        <v>88657268788</v>
      </c>
      <c r="AE53" s="326">
        <f t="shared" si="9"/>
        <v>110821585985</v>
      </c>
      <c r="AF53" s="326">
        <f t="shared" si="10"/>
        <v>132985903182</v>
      </c>
      <c r="AG53" s="326">
        <f t="shared" si="11"/>
        <v>155150220379</v>
      </c>
      <c r="AH53" s="326">
        <f t="shared" si="12"/>
        <v>177314537576</v>
      </c>
      <c r="AI53" s="354">
        <f t="shared" si="13"/>
        <v>8.2108051035821944E-2</v>
      </c>
      <c r="AJ53" s="334">
        <v>64359295696</v>
      </c>
      <c r="AK53" s="333">
        <f t="shared" si="14"/>
        <v>64359295696</v>
      </c>
      <c r="AL53" s="333">
        <f t="shared" si="15"/>
        <v>128718591392</v>
      </c>
      <c r="AM53" s="333">
        <f t="shared" si="16"/>
        <v>193077887088</v>
      </c>
      <c r="AN53" s="333">
        <f t="shared" si="17"/>
        <v>257437182784</v>
      </c>
      <c r="AO53" s="333">
        <f t="shared" si="18"/>
        <v>321796478480</v>
      </c>
      <c r="AP53" s="333">
        <f t="shared" si="19"/>
        <v>386155774176</v>
      </c>
      <c r="AQ53" s="333">
        <f t="shared" si="20"/>
        <v>450515069872</v>
      </c>
      <c r="AR53" s="333">
        <f t="shared" si="21"/>
        <v>514874365568</v>
      </c>
      <c r="AS53" s="354">
        <f t="shared" si="22"/>
        <v>0.23841999230871788</v>
      </c>
      <c r="AT53" s="341">
        <v>137783047111</v>
      </c>
      <c r="AU53" s="340">
        <f t="shared" si="23"/>
        <v>137783047111</v>
      </c>
      <c r="AV53" s="340">
        <f t="shared" si="24"/>
        <v>275566094222</v>
      </c>
      <c r="AW53" s="340">
        <f t="shared" si="25"/>
        <v>413349141333</v>
      </c>
      <c r="AX53" s="340">
        <f t="shared" si="26"/>
        <v>551132188444</v>
      </c>
      <c r="AY53" s="340">
        <f t="shared" si="27"/>
        <v>688915235555</v>
      </c>
      <c r="AZ53" s="340">
        <f t="shared" si="28"/>
        <v>826698282666</v>
      </c>
      <c r="BA53" s="340">
        <f t="shared" si="29"/>
        <v>964481329777</v>
      </c>
      <c r="BB53" s="340">
        <f t="shared" si="30"/>
        <v>1102264376888</v>
      </c>
      <c r="BC53" s="354">
        <f t="shared" si="31"/>
        <v>0.51041939905066447</v>
      </c>
      <c r="BD53" s="346">
        <v>269940851322</v>
      </c>
      <c r="BE53" s="345">
        <f t="shared" si="32"/>
        <v>269940851322</v>
      </c>
      <c r="BF53" s="345">
        <f t="shared" si="33"/>
        <v>547979928183</v>
      </c>
      <c r="BG53" s="345">
        <f t="shared" si="34"/>
        <v>834360177349</v>
      </c>
      <c r="BH53" s="345">
        <f t="shared" si="35"/>
        <v>1129331833989</v>
      </c>
      <c r="BI53" s="345">
        <f t="shared" si="36"/>
        <v>1424303490629</v>
      </c>
      <c r="BJ53" s="345">
        <f t="shared" si="37"/>
        <v>1719275147269</v>
      </c>
      <c r="BK53" s="345">
        <f t="shared" si="38"/>
        <v>2014246803909</v>
      </c>
      <c r="BL53" s="345">
        <f t="shared" si="39"/>
        <v>2309218460549</v>
      </c>
      <c r="BM53" s="354">
        <f t="shared" si="40"/>
        <v>1</v>
      </c>
    </row>
    <row r="54" spans="2:65" s="41" customFormat="1" ht="24" customHeight="1">
      <c r="B54" s="53">
        <v>247</v>
      </c>
      <c r="C54" s="54" t="s">
        <v>5</v>
      </c>
      <c r="D54" s="49">
        <f t="shared" si="1"/>
        <v>248</v>
      </c>
      <c r="E54" s="43">
        <v>278039076861</v>
      </c>
      <c r="F54" s="314">
        <v>571115568</v>
      </c>
      <c r="G54" s="313">
        <f t="shared" si="56"/>
        <v>571115568</v>
      </c>
      <c r="H54" s="313">
        <f t="shared" si="56"/>
        <v>1142231136</v>
      </c>
      <c r="I54" s="313">
        <f t="shared" si="56"/>
        <v>1713346704</v>
      </c>
      <c r="J54" s="313">
        <f t="shared" si="56"/>
        <v>2284462272</v>
      </c>
      <c r="K54" s="313">
        <f t="shared" si="56"/>
        <v>2855577840</v>
      </c>
      <c r="L54" s="313">
        <f t="shared" si="56"/>
        <v>3426693408</v>
      </c>
      <c r="M54" s="313">
        <f t="shared" si="56"/>
        <v>3997808976</v>
      </c>
      <c r="N54" s="313">
        <f t="shared" si="56"/>
        <v>4568924544</v>
      </c>
      <c r="O54" s="354">
        <f t="shared" si="3"/>
        <v>2.0540838160152488E-3</v>
      </c>
      <c r="P54" s="352">
        <v>6120258214</v>
      </c>
      <c r="Q54" s="321">
        <f t="shared" si="41"/>
        <v>6120258214</v>
      </c>
      <c r="R54" s="321">
        <f t="shared" si="49"/>
        <v>12240516428</v>
      </c>
      <c r="S54" s="321">
        <f t="shared" si="50"/>
        <v>18360774642</v>
      </c>
      <c r="T54" s="321">
        <f t="shared" si="51"/>
        <v>24481032856</v>
      </c>
      <c r="U54" s="321">
        <f t="shared" si="52"/>
        <v>30601291070</v>
      </c>
      <c r="V54" s="321">
        <f t="shared" si="53"/>
        <v>36721549284</v>
      </c>
      <c r="W54" s="321">
        <f t="shared" si="54"/>
        <v>42841807498</v>
      </c>
      <c r="X54" s="321">
        <f t="shared" si="55"/>
        <v>48962065712</v>
      </c>
      <c r="Y54" s="354">
        <f t="shared" si="4"/>
        <v>2.201222318494353E-2</v>
      </c>
      <c r="Z54" s="327">
        <v>22164317197</v>
      </c>
      <c r="AA54" s="326">
        <f t="shared" si="5"/>
        <v>22164317197</v>
      </c>
      <c r="AB54" s="326">
        <f t="shared" si="6"/>
        <v>44328634394</v>
      </c>
      <c r="AC54" s="326">
        <f t="shared" si="7"/>
        <v>66492951591</v>
      </c>
      <c r="AD54" s="326">
        <f t="shared" si="8"/>
        <v>88657268788</v>
      </c>
      <c r="AE54" s="326">
        <f t="shared" si="9"/>
        <v>110821585985</v>
      </c>
      <c r="AF54" s="326">
        <f t="shared" si="10"/>
        <v>132985903182</v>
      </c>
      <c r="AG54" s="326">
        <f t="shared" si="11"/>
        <v>155150220379</v>
      </c>
      <c r="AH54" s="326">
        <f t="shared" si="12"/>
        <v>177314537576</v>
      </c>
      <c r="AI54" s="354">
        <f t="shared" si="13"/>
        <v>7.9716554403899853E-2</v>
      </c>
      <c r="AJ54" s="334">
        <v>64359295696</v>
      </c>
      <c r="AK54" s="333">
        <f t="shared" si="14"/>
        <v>64359295696</v>
      </c>
      <c r="AL54" s="333">
        <f t="shared" si="15"/>
        <v>128718591392</v>
      </c>
      <c r="AM54" s="333">
        <f t="shared" si="16"/>
        <v>193077887088</v>
      </c>
      <c r="AN54" s="333">
        <f t="shared" si="17"/>
        <v>257437182784</v>
      </c>
      <c r="AO54" s="333">
        <f t="shared" si="18"/>
        <v>321796478480</v>
      </c>
      <c r="AP54" s="333">
        <f t="shared" si="19"/>
        <v>386155774176</v>
      </c>
      <c r="AQ54" s="333">
        <f t="shared" si="20"/>
        <v>450515069872</v>
      </c>
      <c r="AR54" s="333">
        <f t="shared" si="21"/>
        <v>514874365568</v>
      </c>
      <c r="AS54" s="354">
        <f t="shared" si="22"/>
        <v>0.2314757206886251</v>
      </c>
      <c r="AT54" s="341">
        <v>137783047111</v>
      </c>
      <c r="AU54" s="340">
        <f t="shared" si="23"/>
        <v>137783047111</v>
      </c>
      <c r="AV54" s="340">
        <f t="shared" si="24"/>
        <v>275566094222</v>
      </c>
      <c r="AW54" s="340">
        <f t="shared" si="25"/>
        <v>413349141333</v>
      </c>
      <c r="AX54" s="340">
        <f t="shared" si="26"/>
        <v>551132188444</v>
      </c>
      <c r="AY54" s="340">
        <f t="shared" si="27"/>
        <v>688915235555</v>
      </c>
      <c r="AZ54" s="340">
        <f t="shared" si="28"/>
        <v>826698282666</v>
      </c>
      <c r="BA54" s="340">
        <f t="shared" si="29"/>
        <v>964481329777</v>
      </c>
      <c r="BB54" s="340">
        <f t="shared" si="30"/>
        <v>1102264376888</v>
      </c>
      <c r="BC54" s="354">
        <f t="shared" si="31"/>
        <v>0.49555281461347189</v>
      </c>
      <c r="BD54" s="346">
        <v>278039076861</v>
      </c>
      <c r="BE54" s="345">
        <f t="shared" si="32"/>
        <v>278039076861</v>
      </c>
      <c r="BF54" s="345">
        <f t="shared" si="33"/>
        <v>564419326027</v>
      </c>
      <c r="BG54" s="345">
        <f t="shared" si="34"/>
        <v>859390982667</v>
      </c>
      <c r="BH54" s="345">
        <f t="shared" si="35"/>
        <v>1154362639307</v>
      </c>
      <c r="BI54" s="345">
        <f t="shared" si="36"/>
        <v>1449334295947</v>
      </c>
      <c r="BJ54" s="345">
        <f t="shared" si="37"/>
        <v>1744305952587</v>
      </c>
      <c r="BK54" s="345">
        <f t="shared" si="38"/>
        <v>2039277609227</v>
      </c>
      <c r="BL54" s="345">
        <f t="shared" si="39"/>
        <v>2334249265867</v>
      </c>
      <c r="BM54" s="354">
        <f t="shared" si="40"/>
        <v>1</v>
      </c>
    </row>
    <row r="55" spans="2:65" s="41" customFormat="1" ht="24" customHeight="1">
      <c r="B55" s="53">
        <v>248</v>
      </c>
      <c r="C55" s="54" t="s">
        <v>5</v>
      </c>
      <c r="D55" s="49">
        <f t="shared" si="1"/>
        <v>249</v>
      </c>
      <c r="E55" s="43">
        <v>286380249166</v>
      </c>
      <c r="F55" s="314">
        <v>571115568</v>
      </c>
      <c r="G55" s="313">
        <f t="shared" si="56"/>
        <v>571115568</v>
      </c>
      <c r="H55" s="313">
        <f t="shared" si="56"/>
        <v>1142231136</v>
      </c>
      <c r="I55" s="313">
        <f t="shared" si="56"/>
        <v>1713346704</v>
      </c>
      <c r="J55" s="313">
        <f t="shared" si="56"/>
        <v>2284462272</v>
      </c>
      <c r="K55" s="313">
        <f t="shared" si="56"/>
        <v>2855577840</v>
      </c>
      <c r="L55" s="313">
        <f t="shared" si="56"/>
        <v>3426693408</v>
      </c>
      <c r="M55" s="313">
        <f t="shared" si="56"/>
        <v>3997808976</v>
      </c>
      <c r="N55" s="313">
        <f t="shared" si="56"/>
        <v>4568924544</v>
      </c>
      <c r="O55" s="354">
        <f t="shared" si="3"/>
        <v>1.9942561320594196E-3</v>
      </c>
      <c r="P55" s="352">
        <v>6120258214</v>
      </c>
      <c r="Q55" s="321">
        <f t="shared" si="41"/>
        <v>6120258214</v>
      </c>
      <c r="R55" s="321">
        <f t="shared" si="49"/>
        <v>12240516428</v>
      </c>
      <c r="S55" s="321">
        <f t="shared" si="50"/>
        <v>18360774642</v>
      </c>
      <c r="T55" s="321">
        <f t="shared" si="51"/>
        <v>24481032856</v>
      </c>
      <c r="U55" s="321">
        <f t="shared" si="52"/>
        <v>30601291070</v>
      </c>
      <c r="V55" s="321">
        <f t="shared" si="53"/>
        <v>36721549284</v>
      </c>
      <c r="W55" s="321">
        <f t="shared" si="54"/>
        <v>42841807498</v>
      </c>
      <c r="X55" s="321">
        <f t="shared" si="55"/>
        <v>48962065712</v>
      </c>
      <c r="Y55" s="354">
        <f t="shared" si="4"/>
        <v>2.1371090470880899E-2</v>
      </c>
      <c r="Z55" s="327">
        <v>22164317197</v>
      </c>
      <c r="AA55" s="326">
        <f t="shared" si="5"/>
        <v>22164317197</v>
      </c>
      <c r="AB55" s="326">
        <f t="shared" si="6"/>
        <v>44328634394</v>
      </c>
      <c r="AC55" s="326">
        <f t="shared" si="7"/>
        <v>66492951591</v>
      </c>
      <c r="AD55" s="326">
        <f t="shared" si="8"/>
        <v>88657268788</v>
      </c>
      <c r="AE55" s="326">
        <f t="shared" si="9"/>
        <v>110821585985</v>
      </c>
      <c r="AF55" s="326">
        <f t="shared" si="10"/>
        <v>132985903182</v>
      </c>
      <c r="AG55" s="326">
        <f t="shared" si="11"/>
        <v>155150220379</v>
      </c>
      <c r="AH55" s="326">
        <f t="shared" si="12"/>
        <v>177314537576</v>
      </c>
      <c r="AI55" s="354">
        <f t="shared" si="13"/>
        <v>7.7394713013719321E-2</v>
      </c>
      <c r="AJ55" s="334">
        <v>64359295696</v>
      </c>
      <c r="AK55" s="333">
        <f t="shared" si="14"/>
        <v>64359295696</v>
      </c>
      <c r="AL55" s="333">
        <f t="shared" si="15"/>
        <v>128718591392</v>
      </c>
      <c r="AM55" s="333">
        <f t="shared" si="16"/>
        <v>193077887088</v>
      </c>
      <c r="AN55" s="333">
        <f t="shared" si="17"/>
        <v>257437182784</v>
      </c>
      <c r="AO55" s="333">
        <f t="shared" si="18"/>
        <v>321796478480</v>
      </c>
      <c r="AP55" s="333">
        <f t="shared" si="19"/>
        <v>386155774176</v>
      </c>
      <c r="AQ55" s="333">
        <f t="shared" si="20"/>
        <v>450515069872</v>
      </c>
      <c r="AR55" s="333">
        <f t="shared" si="21"/>
        <v>514874365568</v>
      </c>
      <c r="AS55" s="354">
        <f t="shared" si="22"/>
        <v>0.22473370940708345</v>
      </c>
      <c r="AT55" s="341">
        <v>137783047111</v>
      </c>
      <c r="AU55" s="340">
        <f t="shared" si="23"/>
        <v>137783047111</v>
      </c>
      <c r="AV55" s="340">
        <f t="shared" si="24"/>
        <v>275566094222</v>
      </c>
      <c r="AW55" s="340">
        <f t="shared" si="25"/>
        <v>413349141333</v>
      </c>
      <c r="AX55" s="340">
        <f t="shared" si="26"/>
        <v>551132188444</v>
      </c>
      <c r="AY55" s="340">
        <f t="shared" si="27"/>
        <v>688915235555</v>
      </c>
      <c r="AZ55" s="340">
        <f t="shared" si="28"/>
        <v>826698282666</v>
      </c>
      <c r="BA55" s="340">
        <f t="shared" si="29"/>
        <v>964481329777</v>
      </c>
      <c r="BB55" s="340">
        <f t="shared" si="30"/>
        <v>1102264376888</v>
      </c>
      <c r="BC55" s="354">
        <f t="shared" si="31"/>
        <v>0.48111923749020208</v>
      </c>
      <c r="BD55" s="346">
        <v>286380249166</v>
      </c>
      <c r="BE55" s="345">
        <f t="shared" si="32"/>
        <v>286380249166</v>
      </c>
      <c r="BF55" s="345">
        <f t="shared" si="33"/>
        <v>581351905806</v>
      </c>
      <c r="BG55" s="345">
        <f t="shared" si="34"/>
        <v>876323562446</v>
      </c>
      <c r="BH55" s="345">
        <f t="shared" si="35"/>
        <v>1171295219086</v>
      </c>
      <c r="BI55" s="345">
        <f t="shared" si="36"/>
        <v>1466266875726</v>
      </c>
      <c r="BJ55" s="345">
        <f t="shared" si="37"/>
        <v>1761238532366</v>
      </c>
      <c r="BK55" s="345">
        <f t="shared" si="38"/>
        <v>2056210189006</v>
      </c>
      <c r="BL55" s="345">
        <f t="shared" si="39"/>
        <v>2351181845646</v>
      </c>
      <c r="BM55" s="354">
        <f t="shared" si="40"/>
        <v>1</v>
      </c>
    </row>
    <row r="56" spans="2:65" s="41" customFormat="1" ht="24" customHeight="1" thickBot="1">
      <c r="B56" s="55">
        <v>249</v>
      </c>
      <c r="C56" s="56" t="s">
        <v>5</v>
      </c>
      <c r="D56" s="50">
        <f t="shared" si="1"/>
        <v>250</v>
      </c>
      <c r="E56" s="45">
        <v>294971656640</v>
      </c>
      <c r="F56" s="315">
        <v>571115568</v>
      </c>
      <c r="G56" s="313">
        <f t="shared" si="56"/>
        <v>571115568</v>
      </c>
      <c r="H56" s="313">
        <f t="shared" si="56"/>
        <v>1142231136</v>
      </c>
      <c r="I56" s="313">
        <f t="shared" si="56"/>
        <v>1713346704</v>
      </c>
      <c r="J56" s="313">
        <f t="shared" si="56"/>
        <v>2284462272</v>
      </c>
      <c r="K56" s="313">
        <f t="shared" si="56"/>
        <v>2855577840</v>
      </c>
      <c r="L56" s="313">
        <f t="shared" si="56"/>
        <v>3426693408</v>
      </c>
      <c r="M56" s="313">
        <f t="shared" si="56"/>
        <v>3997808976</v>
      </c>
      <c r="N56" s="313">
        <f t="shared" si="56"/>
        <v>4568924544</v>
      </c>
      <c r="O56" s="354">
        <f t="shared" si="3"/>
        <v>1.9361710020058692E-3</v>
      </c>
      <c r="P56" s="353">
        <v>6120258214</v>
      </c>
      <c r="Q56" s="321">
        <f t="shared" si="41"/>
        <v>6120258214</v>
      </c>
      <c r="R56" s="321">
        <f t="shared" si="49"/>
        <v>12240516428</v>
      </c>
      <c r="S56" s="321">
        <f t="shared" si="50"/>
        <v>18360774642</v>
      </c>
      <c r="T56" s="321">
        <f t="shared" si="51"/>
        <v>24481032856</v>
      </c>
      <c r="U56" s="321">
        <f t="shared" si="52"/>
        <v>30601291070</v>
      </c>
      <c r="V56" s="321">
        <f t="shared" si="53"/>
        <v>36721549284</v>
      </c>
      <c r="W56" s="321">
        <f t="shared" si="54"/>
        <v>42841807498</v>
      </c>
      <c r="X56" s="321">
        <f t="shared" si="55"/>
        <v>48962065712</v>
      </c>
      <c r="Y56" s="354">
        <f t="shared" si="4"/>
        <v>2.0748631525196019E-2</v>
      </c>
      <c r="Z56" s="328">
        <v>22164317197</v>
      </c>
      <c r="AA56" s="326">
        <f t="shared" si="5"/>
        <v>22164317197</v>
      </c>
      <c r="AB56" s="326">
        <f t="shared" si="6"/>
        <v>44328634394</v>
      </c>
      <c r="AC56" s="326">
        <f t="shared" si="7"/>
        <v>66492951591</v>
      </c>
      <c r="AD56" s="326">
        <f t="shared" si="8"/>
        <v>88657268788</v>
      </c>
      <c r="AE56" s="326">
        <f t="shared" si="9"/>
        <v>110821585985</v>
      </c>
      <c r="AF56" s="326">
        <f t="shared" si="10"/>
        <v>132985903182</v>
      </c>
      <c r="AG56" s="326">
        <f t="shared" si="11"/>
        <v>155150220379</v>
      </c>
      <c r="AH56" s="326">
        <f t="shared" si="12"/>
        <v>177314537576</v>
      </c>
      <c r="AI56" s="354">
        <f t="shared" si="13"/>
        <v>7.5140498071821799E-2</v>
      </c>
      <c r="AJ56" s="335">
        <v>64359295696</v>
      </c>
      <c r="AK56" s="333">
        <f t="shared" si="14"/>
        <v>64359295696</v>
      </c>
      <c r="AL56" s="333">
        <f t="shared" si="15"/>
        <v>128718591392</v>
      </c>
      <c r="AM56" s="333">
        <f t="shared" si="16"/>
        <v>193077887088</v>
      </c>
      <c r="AN56" s="333">
        <f t="shared" si="17"/>
        <v>257437182784</v>
      </c>
      <c r="AO56" s="333">
        <f t="shared" si="18"/>
        <v>321796478480</v>
      </c>
      <c r="AP56" s="333">
        <f t="shared" si="19"/>
        <v>386155774176</v>
      </c>
      <c r="AQ56" s="333">
        <f t="shared" si="20"/>
        <v>450515069872</v>
      </c>
      <c r="AR56" s="333">
        <f t="shared" si="21"/>
        <v>514874365568</v>
      </c>
      <c r="AS56" s="354">
        <f t="shared" si="22"/>
        <v>0.21818806738624283</v>
      </c>
      <c r="AT56" s="342">
        <v>137783047111</v>
      </c>
      <c r="AU56" s="340">
        <f t="shared" si="23"/>
        <v>137783047111</v>
      </c>
      <c r="AV56" s="340">
        <f t="shared" si="24"/>
        <v>275566094222</v>
      </c>
      <c r="AW56" s="340">
        <f t="shared" si="25"/>
        <v>413349141333</v>
      </c>
      <c r="AX56" s="340">
        <f t="shared" si="26"/>
        <v>551132188444</v>
      </c>
      <c r="AY56" s="340">
        <f t="shared" si="27"/>
        <v>688915235555</v>
      </c>
      <c r="AZ56" s="340">
        <f t="shared" si="28"/>
        <v>826698282666</v>
      </c>
      <c r="BA56" s="340">
        <f t="shared" si="29"/>
        <v>964481329777</v>
      </c>
      <c r="BB56" s="340">
        <f t="shared" si="30"/>
        <v>1102264376888</v>
      </c>
      <c r="BC56" s="354">
        <f t="shared" si="31"/>
        <v>0.46710605581728204</v>
      </c>
      <c r="BD56" s="347">
        <v>294971656640</v>
      </c>
      <c r="BE56" s="345">
        <f t="shared" si="32"/>
        <v>294971656640</v>
      </c>
      <c r="BF56" s="345">
        <f t="shared" si="33"/>
        <v>589943313280</v>
      </c>
      <c r="BG56" s="345">
        <f t="shared" si="34"/>
        <v>884914969920</v>
      </c>
      <c r="BH56" s="345">
        <f t="shared" si="35"/>
        <v>1179886626560</v>
      </c>
      <c r="BI56" s="345">
        <f t="shared" si="36"/>
        <v>1474858283200</v>
      </c>
      <c r="BJ56" s="345">
        <f t="shared" si="37"/>
        <v>1769829939840</v>
      </c>
      <c r="BK56" s="345">
        <f t="shared" si="38"/>
        <v>2064801596480</v>
      </c>
      <c r="BL56" s="345">
        <f t="shared" si="39"/>
        <v>2359773253120</v>
      </c>
      <c r="BM56" s="354">
        <f t="shared" si="40"/>
        <v>1</v>
      </c>
    </row>
    <row r="57" spans="2:65" s="41" customFormat="1" ht="24" customHeight="1">
      <c r="B57" s="59">
        <v>250</v>
      </c>
      <c r="C57" s="60" t="s">
        <v>5</v>
      </c>
      <c r="D57" s="52">
        <f t="shared" si="1"/>
        <v>251</v>
      </c>
      <c r="E57" s="44">
        <v>442457484960</v>
      </c>
      <c r="F57" s="313">
        <v>571115568</v>
      </c>
      <c r="G57" s="313">
        <f t="shared" si="56"/>
        <v>571115568</v>
      </c>
      <c r="H57" s="313">
        <f t="shared" si="56"/>
        <v>1142231136</v>
      </c>
      <c r="I57" s="313">
        <f t="shared" si="56"/>
        <v>1713346704</v>
      </c>
      <c r="J57" s="313">
        <f t="shared" si="56"/>
        <v>2284462272</v>
      </c>
      <c r="K57" s="313">
        <f t="shared" si="56"/>
        <v>2855577840</v>
      </c>
      <c r="L57" s="313">
        <f t="shared" si="56"/>
        <v>3426693408</v>
      </c>
      <c r="M57" s="313">
        <f t="shared" si="56"/>
        <v>3997808976</v>
      </c>
      <c r="N57" s="313">
        <f t="shared" si="56"/>
        <v>4568924544</v>
      </c>
      <c r="O57" s="354">
        <f t="shared" si="3"/>
        <v>1.2907806680039129E-3</v>
      </c>
      <c r="P57" s="351">
        <v>6120258214</v>
      </c>
      <c r="Q57" s="321">
        <f t="shared" si="41"/>
        <v>6120258214</v>
      </c>
      <c r="R57" s="321">
        <f t="shared" si="49"/>
        <v>12240516428</v>
      </c>
      <c r="S57" s="321">
        <f t="shared" si="50"/>
        <v>18360774642</v>
      </c>
      <c r="T57" s="321">
        <f t="shared" si="51"/>
        <v>24481032856</v>
      </c>
      <c r="U57" s="321">
        <f t="shared" si="52"/>
        <v>30601291070</v>
      </c>
      <c r="V57" s="321">
        <f t="shared" si="53"/>
        <v>36721549284</v>
      </c>
      <c r="W57" s="321">
        <f t="shared" si="54"/>
        <v>42841807498</v>
      </c>
      <c r="X57" s="321">
        <f t="shared" si="55"/>
        <v>48962065712</v>
      </c>
      <c r="Y57" s="354">
        <f t="shared" si="4"/>
        <v>1.3832421016797347E-2</v>
      </c>
      <c r="Z57" s="326">
        <v>22164317197</v>
      </c>
      <c r="AA57" s="326">
        <f t="shared" si="5"/>
        <v>22164317197</v>
      </c>
      <c r="AB57" s="326">
        <f t="shared" si="6"/>
        <v>44328634394</v>
      </c>
      <c r="AC57" s="326">
        <f t="shared" si="7"/>
        <v>66492951591</v>
      </c>
      <c r="AD57" s="326">
        <f t="shared" si="8"/>
        <v>88657268788</v>
      </c>
      <c r="AE57" s="326">
        <f t="shared" si="9"/>
        <v>110821585985</v>
      </c>
      <c r="AF57" s="326">
        <f t="shared" si="10"/>
        <v>132985903182</v>
      </c>
      <c r="AG57" s="326">
        <f t="shared" si="11"/>
        <v>155150220379</v>
      </c>
      <c r="AH57" s="326">
        <f t="shared" si="12"/>
        <v>177314537576</v>
      </c>
      <c r="AI57" s="354">
        <f t="shared" si="13"/>
        <v>5.0093665381214528E-2</v>
      </c>
      <c r="AJ57" s="333">
        <v>64359295696</v>
      </c>
      <c r="AK57" s="333">
        <f t="shared" si="14"/>
        <v>64359295696</v>
      </c>
      <c r="AL57" s="333">
        <f t="shared" si="15"/>
        <v>128718591392</v>
      </c>
      <c r="AM57" s="333">
        <f t="shared" si="16"/>
        <v>193077887088</v>
      </c>
      <c r="AN57" s="333">
        <f t="shared" si="17"/>
        <v>257437182784</v>
      </c>
      <c r="AO57" s="333">
        <f t="shared" si="18"/>
        <v>321796478480</v>
      </c>
      <c r="AP57" s="333">
        <f t="shared" si="19"/>
        <v>386155774176</v>
      </c>
      <c r="AQ57" s="333">
        <f t="shared" si="20"/>
        <v>450515069872</v>
      </c>
      <c r="AR57" s="333">
        <f t="shared" si="21"/>
        <v>514874365568</v>
      </c>
      <c r="AS57" s="354">
        <f t="shared" si="22"/>
        <v>0.14545871159082854</v>
      </c>
      <c r="AT57" s="340">
        <v>137783047111</v>
      </c>
      <c r="AU57" s="340">
        <f t="shared" si="23"/>
        <v>137783047111</v>
      </c>
      <c r="AV57" s="340">
        <f t="shared" si="24"/>
        <v>275566094222</v>
      </c>
      <c r="AW57" s="340">
        <f t="shared" si="25"/>
        <v>413349141333</v>
      </c>
      <c r="AX57" s="340">
        <f t="shared" si="26"/>
        <v>551132188444</v>
      </c>
      <c r="AY57" s="340">
        <f t="shared" si="27"/>
        <v>688915235555</v>
      </c>
      <c r="AZ57" s="340">
        <f t="shared" si="28"/>
        <v>826698282666</v>
      </c>
      <c r="BA57" s="340">
        <f t="shared" si="29"/>
        <v>964481329777</v>
      </c>
      <c r="BB57" s="340">
        <f t="shared" si="30"/>
        <v>1102264376888</v>
      </c>
      <c r="BC57" s="354">
        <f t="shared" si="31"/>
        <v>0.31140403721152138</v>
      </c>
      <c r="BD57" s="345">
        <v>294971656640</v>
      </c>
      <c r="BE57" s="345">
        <f t="shared" si="32"/>
        <v>294971656640</v>
      </c>
      <c r="BF57" s="345">
        <f t="shared" si="33"/>
        <v>589943313280</v>
      </c>
      <c r="BG57" s="345">
        <f t="shared" si="34"/>
        <v>884914969920</v>
      </c>
      <c r="BH57" s="345">
        <f t="shared" si="35"/>
        <v>1179886626560</v>
      </c>
      <c r="BI57" s="345">
        <f t="shared" si="36"/>
        <v>1474858283200</v>
      </c>
      <c r="BJ57" s="345">
        <f t="shared" si="37"/>
        <v>1769829939840</v>
      </c>
      <c r="BK57" s="345">
        <f t="shared" si="38"/>
        <v>2064801596480</v>
      </c>
      <c r="BL57" s="345">
        <f t="shared" si="39"/>
        <v>2359773253120</v>
      </c>
      <c r="BM57" s="354">
        <f t="shared" si="40"/>
        <v>0.66666666666666663</v>
      </c>
    </row>
    <row r="58" spans="2:65" s="41" customFormat="1" ht="24" customHeight="1">
      <c r="B58" s="53">
        <v>251</v>
      </c>
      <c r="C58" s="54" t="s">
        <v>5</v>
      </c>
      <c r="D58" s="49">
        <f t="shared" si="1"/>
        <v>252</v>
      </c>
      <c r="E58" s="43">
        <v>455731209508</v>
      </c>
      <c r="F58" s="314">
        <v>571115568</v>
      </c>
      <c r="G58" s="313">
        <f t="shared" si="56"/>
        <v>571115568</v>
      </c>
      <c r="H58" s="313">
        <f t="shared" si="56"/>
        <v>1142231136</v>
      </c>
      <c r="I58" s="313">
        <f t="shared" si="56"/>
        <v>1713346704</v>
      </c>
      <c r="J58" s="313">
        <f t="shared" si="56"/>
        <v>2284462272</v>
      </c>
      <c r="K58" s="313">
        <f t="shared" si="56"/>
        <v>2855577840</v>
      </c>
      <c r="L58" s="313">
        <f t="shared" si="56"/>
        <v>3426693408</v>
      </c>
      <c r="M58" s="313">
        <f t="shared" si="56"/>
        <v>3997808976</v>
      </c>
      <c r="N58" s="313">
        <f t="shared" si="56"/>
        <v>4568924544</v>
      </c>
      <c r="O58" s="354">
        <f t="shared" si="3"/>
        <v>1.2531851145691055E-3</v>
      </c>
      <c r="P58" s="352">
        <v>6120258214</v>
      </c>
      <c r="Q58" s="321">
        <f t="shared" si="41"/>
        <v>6120258214</v>
      </c>
      <c r="R58" s="321">
        <f t="shared" si="49"/>
        <v>12240516428</v>
      </c>
      <c r="S58" s="321">
        <f t="shared" si="50"/>
        <v>18360774642</v>
      </c>
      <c r="T58" s="321">
        <f t="shared" si="51"/>
        <v>24481032856</v>
      </c>
      <c r="U58" s="321">
        <f t="shared" si="52"/>
        <v>30601291070</v>
      </c>
      <c r="V58" s="321">
        <f t="shared" si="53"/>
        <v>36721549284</v>
      </c>
      <c r="W58" s="321">
        <f t="shared" si="54"/>
        <v>42841807498</v>
      </c>
      <c r="X58" s="321">
        <f t="shared" si="55"/>
        <v>48962065712</v>
      </c>
      <c r="Y58" s="354">
        <f t="shared" si="4"/>
        <v>1.3429534967787989E-2</v>
      </c>
      <c r="Z58" s="327">
        <v>22164317197</v>
      </c>
      <c r="AA58" s="326">
        <f t="shared" si="5"/>
        <v>22164317197</v>
      </c>
      <c r="AB58" s="326">
        <f t="shared" si="6"/>
        <v>44328634394</v>
      </c>
      <c r="AC58" s="326">
        <f t="shared" si="7"/>
        <v>66492951591</v>
      </c>
      <c r="AD58" s="326">
        <f t="shared" si="8"/>
        <v>88657268788</v>
      </c>
      <c r="AE58" s="326">
        <f t="shared" si="9"/>
        <v>110821585985</v>
      </c>
      <c r="AF58" s="326">
        <f t="shared" si="10"/>
        <v>132985903182</v>
      </c>
      <c r="AG58" s="326">
        <f t="shared" si="11"/>
        <v>155150220379</v>
      </c>
      <c r="AH58" s="326">
        <f t="shared" si="12"/>
        <v>177314537576</v>
      </c>
      <c r="AI58" s="354">
        <f t="shared" si="13"/>
        <v>4.8634626583788802E-2</v>
      </c>
      <c r="AJ58" s="334">
        <v>64359295696</v>
      </c>
      <c r="AK58" s="333">
        <f t="shared" si="14"/>
        <v>64359295696</v>
      </c>
      <c r="AL58" s="333">
        <f t="shared" si="15"/>
        <v>128718591392</v>
      </c>
      <c r="AM58" s="333">
        <f t="shared" si="16"/>
        <v>193077887088</v>
      </c>
      <c r="AN58" s="333">
        <f t="shared" si="17"/>
        <v>257437182784</v>
      </c>
      <c r="AO58" s="333">
        <f t="shared" si="18"/>
        <v>321796478480</v>
      </c>
      <c r="AP58" s="333">
        <f t="shared" si="19"/>
        <v>386155774176</v>
      </c>
      <c r="AQ58" s="333">
        <f t="shared" si="20"/>
        <v>450515069872</v>
      </c>
      <c r="AR58" s="333">
        <f t="shared" si="21"/>
        <v>514874365568</v>
      </c>
      <c r="AS58" s="354">
        <f t="shared" si="22"/>
        <v>0.14122205008843097</v>
      </c>
      <c r="AT58" s="341">
        <v>137783047111</v>
      </c>
      <c r="AU58" s="340">
        <f t="shared" si="23"/>
        <v>137783047111</v>
      </c>
      <c r="AV58" s="340">
        <f t="shared" si="24"/>
        <v>275566094222</v>
      </c>
      <c r="AW58" s="340">
        <f t="shared" si="25"/>
        <v>413349141333</v>
      </c>
      <c r="AX58" s="340">
        <f t="shared" si="26"/>
        <v>551132188444</v>
      </c>
      <c r="AY58" s="340">
        <f t="shared" si="27"/>
        <v>688915235555</v>
      </c>
      <c r="AZ58" s="340">
        <f t="shared" si="28"/>
        <v>826698282666</v>
      </c>
      <c r="BA58" s="340">
        <f t="shared" si="29"/>
        <v>964481329777</v>
      </c>
      <c r="BB58" s="340">
        <f t="shared" si="30"/>
        <v>1102264376888</v>
      </c>
      <c r="BC58" s="354">
        <f t="shared" si="31"/>
        <v>0.30233401671074567</v>
      </c>
      <c r="BD58" s="346">
        <v>294971656640</v>
      </c>
      <c r="BE58" s="345">
        <f t="shared" si="32"/>
        <v>294971656640</v>
      </c>
      <c r="BF58" s="345">
        <f t="shared" si="33"/>
        <v>589943313280</v>
      </c>
      <c r="BG58" s="345">
        <f t="shared" si="34"/>
        <v>884914969920</v>
      </c>
      <c r="BH58" s="345">
        <f t="shared" si="35"/>
        <v>1179886626560</v>
      </c>
      <c r="BI58" s="345">
        <f t="shared" si="36"/>
        <v>1474858283200</v>
      </c>
      <c r="BJ58" s="345">
        <f t="shared" si="37"/>
        <v>1769829939840</v>
      </c>
      <c r="BK58" s="345">
        <f t="shared" si="38"/>
        <v>2064801596480</v>
      </c>
      <c r="BL58" s="345">
        <f t="shared" si="39"/>
        <v>2359773253120</v>
      </c>
      <c r="BM58" s="354">
        <f t="shared" si="40"/>
        <v>0.6472491909396475</v>
      </c>
    </row>
    <row r="59" spans="2:65" s="41" customFormat="1" ht="24" customHeight="1">
      <c r="B59" s="53">
        <v>252</v>
      </c>
      <c r="C59" s="54" t="s">
        <v>5</v>
      </c>
      <c r="D59" s="49">
        <f t="shared" si="1"/>
        <v>253</v>
      </c>
      <c r="E59" s="43">
        <v>469403145793</v>
      </c>
      <c r="F59" s="314">
        <v>571115568</v>
      </c>
      <c r="G59" s="313">
        <f t="shared" si="56"/>
        <v>571115568</v>
      </c>
      <c r="H59" s="313">
        <f t="shared" si="56"/>
        <v>1142231136</v>
      </c>
      <c r="I59" s="313">
        <f t="shared" si="56"/>
        <v>1713346704</v>
      </c>
      <c r="J59" s="313">
        <f t="shared" si="56"/>
        <v>2284462272</v>
      </c>
      <c r="K59" s="313">
        <f t="shared" si="56"/>
        <v>2855577840</v>
      </c>
      <c r="L59" s="313">
        <f t="shared" si="56"/>
        <v>3426693408</v>
      </c>
      <c r="M59" s="313">
        <f t="shared" si="56"/>
        <v>3997808976</v>
      </c>
      <c r="N59" s="313">
        <f t="shared" si="56"/>
        <v>4568924544</v>
      </c>
      <c r="O59" s="354">
        <f t="shared" si="3"/>
        <v>1.2166845772521807E-3</v>
      </c>
      <c r="P59" s="352">
        <v>6120258214</v>
      </c>
      <c r="Q59" s="321">
        <f t="shared" si="41"/>
        <v>6120258214</v>
      </c>
      <c r="R59" s="321">
        <f t="shared" si="49"/>
        <v>12240516428</v>
      </c>
      <c r="S59" s="321">
        <f t="shared" si="50"/>
        <v>18360774642</v>
      </c>
      <c r="T59" s="321">
        <f t="shared" si="51"/>
        <v>24481032856</v>
      </c>
      <c r="U59" s="321">
        <f t="shared" si="52"/>
        <v>30601291070</v>
      </c>
      <c r="V59" s="321">
        <f t="shared" si="53"/>
        <v>36721549284</v>
      </c>
      <c r="W59" s="321">
        <f t="shared" si="54"/>
        <v>42841807498</v>
      </c>
      <c r="X59" s="321">
        <f t="shared" si="55"/>
        <v>48962065712</v>
      </c>
      <c r="Y59" s="354">
        <f t="shared" si="4"/>
        <v>1.30383834638785E-2</v>
      </c>
      <c r="Z59" s="327">
        <v>22164317197</v>
      </c>
      <c r="AA59" s="326">
        <f t="shared" si="5"/>
        <v>22164317197</v>
      </c>
      <c r="AB59" s="326">
        <f t="shared" si="6"/>
        <v>44328634394</v>
      </c>
      <c r="AC59" s="326">
        <f t="shared" si="7"/>
        <v>66492951591</v>
      </c>
      <c r="AD59" s="326">
        <f t="shared" si="8"/>
        <v>88657268788</v>
      </c>
      <c r="AE59" s="326">
        <f t="shared" si="9"/>
        <v>110821585985</v>
      </c>
      <c r="AF59" s="326">
        <f t="shared" si="10"/>
        <v>132985903182</v>
      </c>
      <c r="AG59" s="326">
        <f t="shared" si="11"/>
        <v>155150220379</v>
      </c>
      <c r="AH59" s="326">
        <f t="shared" si="12"/>
        <v>177314537576</v>
      </c>
      <c r="AI59" s="354">
        <f t="shared" si="13"/>
        <v>4.7218084061955018E-2</v>
      </c>
      <c r="AJ59" s="334">
        <v>64359295696</v>
      </c>
      <c r="AK59" s="333">
        <f t="shared" si="14"/>
        <v>64359295696</v>
      </c>
      <c r="AL59" s="333">
        <f t="shared" si="15"/>
        <v>128718591392</v>
      </c>
      <c r="AM59" s="333">
        <f t="shared" si="16"/>
        <v>193077887088</v>
      </c>
      <c r="AN59" s="333">
        <f t="shared" si="17"/>
        <v>257437182784</v>
      </c>
      <c r="AO59" s="333">
        <f t="shared" si="18"/>
        <v>321796478480</v>
      </c>
      <c r="AP59" s="333">
        <f t="shared" si="19"/>
        <v>386155774176</v>
      </c>
      <c r="AQ59" s="333">
        <f t="shared" si="20"/>
        <v>450515069872</v>
      </c>
      <c r="AR59" s="333">
        <f t="shared" si="21"/>
        <v>514874365568</v>
      </c>
      <c r="AS59" s="354">
        <f t="shared" si="22"/>
        <v>0.1371087864936924</v>
      </c>
      <c r="AT59" s="341">
        <v>137783047111</v>
      </c>
      <c r="AU59" s="340">
        <f t="shared" si="23"/>
        <v>137783047111</v>
      </c>
      <c r="AV59" s="340">
        <f t="shared" si="24"/>
        <v>275566094222</v>
      </c>
      <c r="AW59" s="340">
        <f t="shared" si="25"/>
        <v>413349141333</v>
      </c>
      <c r="AX59" s="340">
        <f t="shared" si="26"/>
        <v>551132188444</v>
      </c>
      <c r="AY59" s="340">
        <f t="shared" si="27"/>
        <v>688915235555</v>
      </c>
      <c r="AZ59" s="340">
        <f t="shared" si="28"/>
        <v>826698282666</v>
      </c>
      <c r="BA59" s="340">
        <f t="shared" si="29"/>
        <v>964481329777</v>
      </c>
      <c r="BB59" s="340">
        <f t="shared" si="30"/>
        <v>1102264376888</v>
      </c>
      <c r="BC59" s="354">
        <f t="shared" si="31"/>
        <v>0.29352817156398081</v>
      </c>
      <c r="BD59" s="346">
        <v>294971656640</v>
      </c>
      <c r="BE59" s="345">
        <f t="shared" si="32"/>
        <v>294971656640</v>
      </c>
      <c r="BF59" s="345">
        <f t="shared" si="33"/>
        <v>589943313280</v>
      </c>
      <c r="BG59" s="345">
        <f t="shared" si="34"/>
        <v>884914969920</v>
      </c>
      <c r="BH59" s="345">
        <f t="shared" si="35"/>
        <v>1179886626560</v>
      </c>
      <c r="BI59" s="345">
        <f t="shared" si="36"/>
        <v>1474858283200</v>
      </c>
      <c r="BJ59" s="345">
        <f t="shared" si="37"/>
        <v>1769829939840</v>
      </c>
      <c r="BK59" s="345">
        <f t="shared" si="38"/>
        <v>2064801596480</v>
      </c>
      <c r="BL59" s="345">
        <f t="shared" si="39"/>
        <v>2359773253120</v>
      </c>
      <c r="BM59" s="354">
        <f t="shared" si="40"/>
        <v>0.62839727275726065</v>
      </c>
    </row>
    <row r="60" spans="2:65" s="41" customFormat="1" ht="24" customHeight="1">
      <c r="B60" s="53">
        <v>253</v>
      </c>
      <c r="C60" s="54" t="s">
        <v>5</v>
      </c>
      <c r="D60" s="49">
        <f t="shared" si="1"/>
        <v>254</v>
      </c>
      <c r="E60" s="43">
        <v>483485240166</v>
      </c>
      <c r="F60" s="314">
        <v>571115568</v>
      </c>
      <c r="G60" s="313">
        <f t="shared" si="56"/>
        <v>571115568</v>
      </c>
      <c r="H60" s="313">
        <f t="shared" si="56"/>
        <v>1142231136</v>
      </c>
      <c r="I60" s="313">
        <f t="shared" si="56"/>
        <v>1713346704</v>
      </c>
      <c r="J60" s="313">
        <f t="shared" si="56"/>
        <v>2284462272</v>
      </c>
      <c r="K60" s="313">
        <f t="shared" si="56"/>
        <v>2855577840</v>
      </c>
      <c r="L60" s="313">
        <f t="shared" si="56"/>
        <v>3426693408</v>
      </c>
      <c r="M60" s="313">
        <f t="shared" si="56"/>
        <v>3997808976</v>
      </c>
      <c r="N60" s="313">
        <f t="shared" si="56"/>
        <v>4568924544</v>
      </c>
      <c r="O60" s="354">
        <f t="shared" si="3"/>
        <v>1.1812471623826881E-3</v>
      </c>
      <c r="P60" s="352">
        <v>6120258214</v>
      </c>
      <c r="Q60" s="321">
        <f t="shared" si="41"/>
        <v>6120258214</v>
      </c>
      <c r="R60" s="321">
        <f t="shared" si="49"/>
        <v>12240516428</v>
      </c>
      <c r="S60" s="321">
        <f t="shared" si="50"/>
        <v>18360774642</v>
      </c>
      <c r="T60" s="321">
        <f t="shared" si="51"/>
        <v>24481032856</v>
      </c>
      <c r="U60" s="321">
        <f t="shared" si="52"/>
        <v>30601291070</v>
      </c>
      <c r="V60" s="321">
        <f t="shared" si="53"/>
        <v>36721549284</v>
      </c>
      <c r="W60" s="321">
        <f t="shared" si="54"/>
        <v>42841807498</v>
      </c>
      <c r="X60" s="321">
        <f t="shared" si="55"/>
        <v>48962065712</v>
      </c>
      <c r="Y60" s="354">
        <f t="shared" si="4"/>
        <v>1.2658624722232821E-2</v>
      </c>
      <c r="Z60" s="327">
        <v>22164317197</v>
      </c>
      <c r="AA60" s="326">
        <f t="shared" si="5"/>
        <v>22164317197</v>
      </c>
      <c r="AB60" s="326">
        <f t="shared" si="6"/>
        <v>44328634394</v>
      </c>
      <c r="AC60" s="326">
        <f t="shared" si="7"/>
        <v>66492951591</v>
      </c>
      <c r="AD60" s="326">
        <f t="shared" si="8"/>
        <v>88657268788</v>
      </c>
      <c r="AE60" s="326">
        <f t="shared" si="9"/>
        <v>110821585985</v>
      </c>
      <c r="AF60" s="326">
        <f t="shared" si="10"/>
        <v>132985903182</v>
      </c>
      <c r="AG60" s="326">
        <f t="shared" si="11"/>
        <v>155150220379</v>
      </c>
      <c r="AH60" s="326">
        <f t="shared" si="12"/>
        <v>177314537576</v>
      </c>
      <c r="AI60" s="354">
        <f t="shared" si="13"/>
        <v>4.5842800060225404E-2</v>
      </c>
      <c r="AJ60" s="334">
        <v>64359295696</v>
      </c>
      <c r="AK60" s="333">
        <f t="shared" si="14"/>
        <v>64359295696</v>
      </c>
      <c r="AL60" s="333">
        <f t="shared" si="15"/>
        <v>128718591392</v>
      </c>
      <c r="AM60" s="333">
        <f t="shared" si="16"/>
        <v>193077887088</v>
      </c>
      <c r="AN60" s="333">
        <f t="shared" si="17"/>
        <v>257437182784</v>
      </c>
      <c r="AO60" s="333">
        <f t="shared" si="18"/>
        <v>321796478480</v>
      </c>
      <c r="AP60" s="333">
        <f t="shared" si="19"/>
        <v>386155774176</v>
      </c>
      <c r="AQ60" s="333">
        <f t="shared" si="20"/>
        <v>450515069872</v>
      </c>
      <c r="AR60" s="333">
        <f t="shared" si="21"/>
        <v>514874365568</v>
      </c>
      <c r="AS60" s="354">
        <f t="shared" si="22"/>
        <v>0.13311532669312273</v>
      </c>
      <c r="AT60" s="341">
        <v>137783047111</v>
      </c>
      <c r="AU60" s="340">
        <f t="shared" si="23"/>
        <v>137783047111</v>
      </c>
      <c r="AV60" s="340">
        <f t="shared" si="24"/>
        <v>275566094222</v>
      </c>
      <c r="AW60" s="340">
        <f t="shared" si="25"/>
        <v>413349141333</v>
      </c>
      <c r="AX60" s="340">
        <f t="shared" si="26"/>
        <v>551132188444</v>
      </c>
      <c r="AY60" s="340">
        <f t="shared" si="27"/>
        <v>688915235555</v>
      </c>
      <c r="AZ60" s="340">
        <f t="shared" si="28"/>
        <v>826698282666</v>
      </c>
      <c r="BA60" s="340">
        <f t="shared" si="29"/>
        <v>964481329777</v>
      </c>
      <c r="BB60" s="340">
        <f t="shared" si="30"/>
        <v>1102264376888</v>
      </c>
      <c r="BC60" s="354">
        <f t="shared" si="31"/>
        <v>0.28497880734413633</v>
      </c>
      <c r="BD60" s="346">
        <v>294971656640</v>
      </c>
      <c r="BE60" s="345">
        <f t="shared" si="32"/>
        <v>294971656640</v>
      </c>
      <c r="BF60" s="345">
        <f t="shared" si="33"/>
        <v>589943313280</v>
      </c>
      <c r="BG60" s="345">
        <f t="shared" si="34"/>
        <v>884914969920</v>
      </c>
      <c r="BH60" s="345">
        <f t="shared" si="35"/>
        <v>1179886626560</v>
      </c>
      <c r="BI60" s="345">
        <f t="shared" si="36"/>
        <v>1474858283200</v>
      </c>
      <c r="BJ60" s="345">
        <f t="shared" si="37"/>
        <v>1769829939840</v>
      </c>
      <c r="BK60" s="345">
        <f t="shared" si="38"/>
        <v>2064801596480</v>
      </c>
      <c r="BL60" s="345">
        <f t="shared" si="39"/>
        <v>2359773253120</v>
      </c>
      <c r="BM60" s="354">
        <f t="shared" si="40"/>
        <v>0.61009443957115284</v>
      </c>
    </row>
    <row r="61" spans="2:65" s="41" customFormat="1" ht="24" customHeight="1">
      <c r="B61" s="53">
        <v>254</v>
      </c>
      <c r="C61" s="54" t="s">
        <v>5</v>
      </c>
      <c r="D61" s="49">
        <f t="shared" si="1"/>
        <v>255</v>
      </c>
      <c r="E61" s="43">
        <v>497989797370</v>
      </c>
      <c r="F61" s="314">
        <v>571115568</v>
      </c>
      <c r="G61" s="313">
        <f t="shared" si="56"/>
        <v>571115568</v>
      </c>
      <c r="H61" s="313">
        <f t="shared" si="56"/>
        <v>1142231136</v>
      </c>
      <c r="I61" s="313">
        <f t="shared" si="56"/>
        <v>1713346704</v>
      </c>
      <c r="J61" s="313">
        <f t="shared" si="56"/>
        <v>2284462272</v>
      </c>
      <c r="K61" s="313">
        <f t="shared" si="56"/>
        <v>2855577840</v>
      </c>
      <c r="L61" s="313">
        <f t="shared" si="56"/>
        <v>3426693408</v>
      </c>
      <c r="M61" s="313">
        <f t="shared" si="56"/>
        <v>3997808976</v>
      </c>
      <c r="N61" s="313">
        <f t="shared" si="56"/>
        <v>4568924544</v>
      </c>
      <c r="O61" s="354">
        <f t="shared" si="3"/>
        <v>1.1468419052281678E-3</v>
      </c>
      <c r="P61" s="352">
        <v>6120258214</v>
      </c>
      <c r="Q61" s="321">
        <f t="shared" si="41"/>
        <v>6120258214</v>
      </c>
      <c r="R61" s="321">
        <f t="shared" si="49"/>
        <v>12240516428</v>
      </c>
      <c r="S61" s="321">
        <f t="shared" si="50"/>
        <v>18360774642</v>
      </c>
      <c r="T61" s="321">
        <f t="shared" si="51"/>
        <v>24481032856</v>
      </c>
      <c r="U61" s="321">
        <f t="shared" si="52"/>
        <v>30601291070</v>
      </c>
      <c r="V61" s="321">
        <f t="shared" si="53"/>
        <v>36721549284</v>
      </c>
      <c r="W61" s="321">
        <f t="shared" si="54"/>
        <v>42841807498</v>
      </c>
      <c r="X61" s="321">
        <f t="shared" si="55"/>
        <v>48962065712</v>
      </c>
      <c r="Y61" s="354">
        <f t="shared" si="4"/>
        <v>1.2289926914813331E-2</v>
      </c>
      <c r="Z61" s="327">
        <v>22164317197</v>
      </c>
      <c r="AA61" s="326">
        <f t="shared" si="5"/>
        <v>22164317197</v>
      </c>
      <c r="AB61" s="326">
        <f t="shared" si="6"/>
        <v>44328634394</v>
      </c>
      <c r="AC61" s="326">
        <f t="shared" si="7"/>
        <v>66492951591</v>
      </c>
      <c r="AD61" s="326">
        <f t="shared" si="8"/>
        <v>88657268788</v>
      </c>
      <c r="AE61" s="326">
        <f t="shared" si="9"/>
        <v>110821585985</v>
      </c>
      <c r="AF61" s="326">
        <f t="shared" si="10"/>
        <v>132985903182</v>
      </c>
      <c r="AG61" s="326">
        <f t="shared" si="11"/>
        <v>155150220379</v>
      </c>
      <c r="AH61" s="326">
        <f t="shared" si="12"/>
        <v>177314537576</v>
      </c>
      <c r="AI61" s="354">
        <f t="shared" si="13"/>
        <v>4.4507572874092835E-2</v>
      </c>
      <c r="AJ61" s="334">
        <v>64359295696</v>
      </c>
      <c r="AK61" s="333">
        <f t="shared" si="14"/>
        <v>64359295696</v>
      </c>
      <c r="AL61" s="333">
        <f t="shared" si="15"/>
        <v>128718591392</v>
      </c>
      <c r="AM61" s="333">
        <f t="shared" si="16"/>
        <v>193077887088</v>
      </c>
      <c r="AN61" s="333">
        <f t="shared" si="17"/>
        <v>257437182784</v>
      </c>
      <c r="AO61" s="333">
        <f t="shared" si="18"/>
        <v>321796478480</v>
      </c>
      <c r="AP61" s="333">
        <f t="shared" si="19"/>
        <v>386155774176</v>
      </c>
      <c r="AQ61" s="333">
        <f t="shared" si="20"/>
        <v>450515069872</v>
      </c>
      <c r="AR61" s="333">
        <f t="shared" si="21"/>
        <v>514874365568</v>
      </c>
      <c r="AS61" s="354">
        <f t="shared" si="22"/>
        <v>0.12923818125571329</v>
      </c>
      <c r="AT61" s="341">
        <v>137783047111</v>
      </c>
      <c r="AU61" s="340">
        <f t="shared" si="23"/>
        <v>137783047111</v>
      </c>
      <c r="AV61" s="340">
        <f t="shared" si="24"/>
        <v>275566094222</v>
      </c>
      <c r="AW61" s="340">
        <f t="shared" si="25"/>
        <v>413349141333</v>
      </c>
      <c r="AX61" s="340">
        <f t="shared" si="26"/>
        <v>551132188444</v>
      </c>
      <c r="AY61" s="340">
        <f t="shared" si="27"/>
        <v>688915235555</v>
      </c>
      <c r="AZ61" s="340">
        <f t="shared" si="28"/>
        <v>826698282666</v>
      </c>
      <c r="BA61" s="340">
        <f t="shared" si="29"/>
        <v>964481329777</v>
      </c>
      <c r="BB61" s="340">
        <f t="shared" si="30"/>
        <v>1102264376888</v>
      </c>
      <c r="BC61" s="354">
        <f t="shared" si="31"/>
        <v>0.27667845373271566</v>
      </c>
      <c r="BD61" s="346">
        <v>294971656640</v>
      </c>
      <c r="BE61" s="345">
        <f t="shared" si="32"/>
        <v>294971656640</v>
      </c>
      <c r="BF61" s="345">
        <f t="shared" si="33"/>
        <v>589943313280</v>
      </c>
      <c r="BG61" s="345">
        <f t="shared" si="34"/>
        <v>884914969920</v>
      </c>
      <c r="BH61" s="345">
        <f t="shared" si="35"/>
        <v>1179886626560</v>
      </c>
      <c r="BI61" s="345">
        <f t="shared" si="36"/>
        <v>1474858283200</v>
      </c>
      <c r="BJ61" s="345">
        <f t="shared" si="37"/>
        <v>1769829939840</v>
      </c>
      <c r="BK61" s="345">
        <f t="shared" si="38"/>
        <v>2064801596480</v>
      </c>
      <c r="BL61" s="345">
        <f t="shared" si="39"/>
        <v>2359773253120</v>
      </c>
      <c r="BM61" s="354">
        <f t="shared" si="40"/>
        <v>0.59232469861393533</v>
      </c>
    </row>
    <row r="62" spans="2:65" s="41" customFormat="1" ht="24" customHeight="1">
      <c r="B62" s="53">
        <v>255</v>
      </c>
      <c r="C62" s="54" t="s">
        <v>5</v>
      </c>
      <c r="D62" s="49">
        <f t="shared" si="1"/>
        <v>256</v>
      </c>
      <c r="E62" s="43">
        <v>512929491291</v>
      </c>
      <c r="F62" s="314">
        <v>571115568</v>
      </c>
      <c r="G62" s="313">
        <f t="shared" si="56"/>
        <v>571115568</v>
      </c>
      <c r="H62" s="313">
        <f t="shared" si="56"/>
        <v>1142231136</v>
      </c>
      <c r="I62" s="313">
        <f t="shared" si="56"/>
        <v>1713346704</v>
      </c>
      <c r="J62" s="313">
        <f t="shared" si="56"/>
        <v>2284462272</v>
      </c>
      <c r="K62" s="313">
        <f t="shared" si="56"/>
        <v>2855577840</v>
      </c>
      <c r="L62" s="313">
        <f t="shared" si="56"/>
        <v>3426693408</v>
      </c>
      <c r="M62" s="313">
        <f t="shared" si="56"/>
        <v>3997808976</v>
      </c>
      <c r="N62" s="313">
        <f t="shared" si="56"/>
        <v>4568924544</v>
      </c>
      <c r="O62" s="354">
        <f t="shared" si="3"/>
        <v>1.1134387429401857E-3</v>
      </c>
      <c r="P62" s="352">
        <v>6120258214</v>
      </c>
      <c r="Q62" s="321">
        <f t="shared" si="41"/>
        <v>6120258214</v>
      </c>
      <c r="R62" s="321">
        <f t="shared" si="49"/>
        <v>12240516428</v>
      </c>
      <c r="S62" s="321">
        <f t="shared" si="50"/>
        <v>18360774642</v>
      </c>
      <c r="T62" s="321">
        <f t="shared" si="51"/>
        <v>24481032856</v>
      </c>
      <c r="U62" s="321">
        <f t="shared" si="52"/>
        <v>30601291070</v>
      </c>
      <c r="V62" s="321">
        <f t="shared" si="53"/>
        <v>36721549284</v>
      </c>
      <c r="W62" s="321">
        <f t="shared" si="54"/>
        <v>42841807498</v>
      </c>
      <c r="X62" s="321">
        <f t="shared" si="55"/>
        <v>48962065712</v>
      </c>
      <c r="Y62" s="354">
        <f t="shared" si="4"/>
        <v>1.1931967878461871E-2</v>
      </c>
      <c r="Z62" s="327">
        <v>22164317197</v>
      </c>
      <c r="AA62" s="326">
        <f t="shared" si="5"/>
        <v>22164317197</v>
      </c>
      <c r="AB62" s="326">
        <f t="shared" si="6"/>
        <v>44328634394</v>
      </c>
      <c r="AC62" s="326">
        <f t="shared" si="7"/>
        <v>66492951591</v>
      </c>
      <c r="AD62" s="326">
        <f t="shared" si="8"/>
        <v>88657268788</v>
      </c>
      <c r="AE62" s="326">
        <f t="shared" si="9"/>
        <v>110821585985</v>
      </c>
      <c r="AF62" s="326">
        <f t="shared" si="10"/>
        <v>132985903182</v>
      </c>
      <c r="AG62" s="326">
        <f t="shared" si="11"/>
        <v>155150220379</v>
      </c>
      <c r="AH62" s="326">
        <f t="shared" si="12"/>
        <v>177314537576</v>
      </c>
      <c r="AI62" s="354">
        <f t="shared" si="13"/>
        <v>4.3211235800098557E-2</v>
      </c>
      <c r="AJ62" s="334">
        <v>64359295696</v>
      </c>
      <c r="AK62" s="333">
        <f t="shared" si="14"/>
        <v>64359295696</v>
      </c>
      <c r="AL62" s="333">
        <f t="shared" si="15"/>
        <v>128718591392</v>
      </c>
      <c r="AM62" s="333">
        <f t="shared" si="16"/>
        <v>193077887088</v>
      </c>
      <c r="AN62" s="333">
        <f t="shared" si="17"/>
        <v>257437182784</v>
      </c>
      <c r="AO62" s="333">
        <f t="shared" si="18"/>
        <v>321796478480</v>
      </c>
      <c r="AP62" s="333">
        <f t="shared" si="19"/>
        <v>386155774176</v>
      </c>
      <c r="AQ62" s="333">
        <f t="shared" si="20"/>
        <v>450515069872</v>
      </c>
      <c r="AR62" s="333">
        <f t="shared" si="21"/>
        <v>514874365568</v>
      </c>
      <c r="AS62" s="354">
        <f t="shared" si="22"/>
        <v>0.12547396238421213</v>
      </c>
      <c r="AT62" s="341">
        <v>137783047111</v>
      </c>
      <c r="AU62" s="340">
        <f t="shared" si="23"/>
        <v>137783047111</v>
      </c>
      <c r="AV62" s="340">
        <f t="shared" si="24"/>
        <v>275566094222</v>
      </c>
      <c r="AW62" s="340">
        <f t="shared" si="25"/>
        <v>413349141333</v>
      </c>
      <c r="AX62" s="340">
        <f t="shared" si="26"/>
        <v>551132188444</v>
      </c>
      <c r="AY62" s="340">
        <f t="shared" si="27"/>
        <v>688915235555</v>
      </c>
      <c r="AZ62" s="340">
        <f t="shared" si="28"/>
        <v>826698282666</v>
      </c>
      <c r="BA62" s="340">
        <f t="shared" si="29"/>
        <v>964481329777</v>
      </c>
      <c r="BB62" s="340">
        <f t="shared" si="30"/>
        <v>1102264376888</v>
      </c>
      <c r="BC62" s="354">
        <f t="shared" si="31"/>
        <v>0.26861985799298022</v>
      </c>
      <c r="BD62" s="346">
        <v>294971656640</v>
      </c>
      <c r="BE62" s="345">
        <f t="shared" si="32"/>
        <v>294971656640</v>
      </c>
      <c r="BF62" s="345">
        <f t="shared" si="33"/>
        <v>589943313280</v>
      </c>
      <c r="BG62" s="345">
        <f t="shared" si="34"/>
        <v>884914969920</v>
      </c>
      <c r="BH62" s="345">
        <f t="shared" si="35"/>
        <v>1179886626560</v>
      </c>
      <c r="BI62" s="345">
        <f t="shared" si="36"/>
        <v>1474858283200</v>
      </c>
      <c r="BJ62" s="345">
        <f t="shared" si="37"/>
        <v>1769829939840</v>
      </c>
      <c r="BK62" s="345">
        <f t="shared" si="38"/>
        <v>2064801596480</v>
      </c>
      <c r="BL62" s="345">
        <f t="shared" si="39"/>
        <v>2359773253120</v>
      </c>
      <c r="BM62" s="354">
        <f t="shared" si="40"/>
        <v>0.57507252292626299</v>
      </c>
    </row>
    <row r="63" spans="2:65" s="41" customFormat="1" ht="24" customHeight="1">
      <c r="B63" s="53">
        <v>256</v>
      </c>
      <c r="C63" s="54" t="s">
        <v>5</v>
      </c>
      <c r="D63" s="49">
        <f t="shared" si="1"/>
        <v>257</v>
      </c>
      <c r="E63" s="43">
        <v>528317376029</v>
      </c>
      <c r="F63" s="314">
        <v>571115568</v>
      </c>
      <c r="G63" s="313">
        <f t="shared" si="56"/>
        <v>571115568</v>
      </c>
      <c r="H63" s="313">
        <f t="shared" si="56"/>
        <v>1142231136</v>
      </c>
      <c r="I63" s="313">
        <f t="shared" si="56"/>
        <v>1713346704</v>
      </c>
      <c r="J63" s="313">
        <f t="shared" si="56"/>
        <v>2284462272</v>
      </c>
      <c r="K63" s="313">
        <f t="shared" si="56"/>
        <v>2855577840</v>
      </c>
      <c r="L63" s="313">
        <f t="shared" si="56"/>
        <v>3426693408</v>
      </c>
      <c r="M63" s="313">
        <f t="shared" si="56"/>
        <v>3997808976</v>
      </c>
      <c r="N63" s="313">
        <f t="shared" si="56"/>
        <v>4568924544</v>
      </c>
      <c r="O63" s="354">
        <f t="shared" si="3"/>
        <v>1.0810084882929361E-3</v>
      </c>
      <c r="P63" s="352">
        <v>6120258214</v>
      </c>
      <c r="Q63" s="321">
        <f t="shared" si="41"/>
        <v>6120258214</v>
      </c>
      <c r="R63" s="321">
        <f t="shared" si="49"/>
        <v>12240516428</v>
      </c>
      <c r="S63" s="321">
        <f t="shared" si="50"/>
        <v>18360774642</v>
      </c>
      <c r="T63" s="321">
        <f t="shared" si="51"/>
        <v>24481032856</v>
      </c>
      <c r="U63" s="321">
        <f t="shared" si="52"/>
        <v>30601291070</v>
      </c>
      <c r="V63" s="321">
        <f t="shared" si="53"/>
        <v>36721549284</v>
      </c>
      <c r="W63" s="321">
        <f t="shared" si="54"/>
        <v>42841807498</v>
      </c>
      <c r="X63" s="321">
        <f t="shared" si="55"/>
        <v>48962065712</v>
      </c>
      <c r="Y63" s="354">
        <f t="shared" si="4"/>
        <v>1.1584434833474135E-2</v>
      </c>
      <c r="Z63" s="327">
        <v>22164317197</v>
      </c>
      <c r="AA63" s="326">
        <f t="shared" si="5"/>
        <v>22164317197</v>
      </c>
      <c r="AB63" s="326">
        <f t="shared" si="6"/>
        <v>44328634394</v>
      </c>
      <c r="AC63" s="326">
        <f t="shared" si="7"/>
        <v>66492951591</v>
      </c>
      <c r="AD63" s="326">
        <f t="shared" si="8"/>
        <v>88657268788</v>
      </c>
      <c r="AE63" s="326">
        <f t="shared" si="9"/>
        <v>110821585985</v>
      </c>
      <c r="AF63" s="326">
        <f t="shared" si="10"/>
        <v>132985903182</v>
      </c>
      <c r="AG63" s="326">
        <f t="shared" si="11"/>
        <v>155150220379</v>
      </c>
      <c r="AH63" s="326">
        <f t="shared" si="12"/>
        <v>177314537576</v>
      </c>
      <c r="AI63" s="354">
        <f t="shared" si="13"/>
        <v>4.1952656116658507E-2</v>
      </c>
      <c r="AJ63" s="334">
        <v>64359295696</v>
      </c>
      <c r="AK63" s="333">
        <f t="shared" si="14"/>
        <v>64359295696</v>
      </c>
      <c r="AL63" s="333">
        <f t="shared" si="15"/>
        <v>128718591392</v>
      </c>
      <c r="AM63" s="333">
        <f t="shared" si="16"/>
        <v>193077887088</v>
      </c>
      <c r="AN63" s="333">
        <f t="shared" si="17"/>
        <v>257437182784</v>
      </c>
      <c r="AO63" s="333">
        <f t="shared" si="18"/>
        <v>321796478480</v>
      </c>
      <c r="AP63" s="333">
        <f t="shared" si="19"/>
        <v>386155774176</v>
      </c>
      <c r="AQ63" s="333">
        <f t="shared" si="20"/>
        <v>450515069872</v>
      </c>
      <c r="AR63" s="333">
        <f t="shared" si="21"/>
        <v>514874365568</v>
      </c>
      <c r="AS63" s="354">
        <f t="shared" si="22"/>
        <v>0.12181938095571408</v>
      </c>
      <c r="AT63" s="341">
        <v>137783047111</v>
      </c>
      <c r="AU63" s="340">
        <f t="shared" si="23"/>
        <v>137783047111</v>
      </c>
      <c r="AV63" s="340">
        <f t="shared" si="24"/>
        <v>275566094222</v>
      </c>
      <c r="AW63" s="340">
        <f t="shared" si="25"/>
        <v>413349141333</v>
      </c>
      <c r="AX63" s="340">
        <f t="shared" si="26"/>
        <v>551132188444</v>
      </c>
      <c r="AY63" s="340">
        <f t="shared" si="27"/>
        <v>688915235555</v>
      </c>
      <c r="AZ63" s="340">
        <f t="shared" si="28"/>
        <v>826698282666</v>
      </c>
      <c r="BA63" s="340">
        <f t="shared" si="29"/>
        <v>964481329777</v>
      </c>
      <c r="BB63" s="340">
        <f t="shared" si="30"/>
        <v>1102264376888</v>
      </c>
      <c r="BC63" s="354">
        <f t="shared" si="31"/>
        <v>0.26079597863432175</v>
      </c>
      <c r="BD63" s="346">
        <v>294971656640</v>
      </c>
      <c r="BE63" s="345">
        <f t="shared" si="32"/>
        <v>294971656640</v>
      </c>
      <c r="BF63" s="345">
        <f t="shared" si="33"/>
        <v>589943313280</v>
      </c>
      <c r="BG63" s="345">
        <f t="shared" si="34"/>
        <v>884914969920</v>
      </c>
      <c r="BH63" s="345">
        <f t="shared" si="35"/>
        <v>1179886626560</v>
      </c>
      <c r="BI63" s="345">
        <f t="shared" si="36"/>
        <v>1474858283200</v>
      </c>
      <c r="BJ63" s="345">
        <f t="shared" si="37"/>
        <v>1769829939840</v>
      </c>
      <c r="BK63" s="345">
        <f t="shared" si="38"/>
        <v>2064801596480</v>
      </c>
      <c r="BL63" s="345">
        <f t="shared" si="39"/>
        <v>2359773253120</v>
      </c>
      <c r="BM63" s="354">
        <f t="shared" si="40"/>
        <v>0.55832283779325975</v>
      </c>
    </row>
    <row r="64" spans="2:65" s="41" customFormat="1" ht="24" customHeight="1">
      <c r="B64" s="53">
        <v>257</v>
      </c>
      <c r="C64" s="54" t="s">
        <v>5</v>
      </c>
      <c r="D64" s="49">
        <f t="shared" si="1"/>
        <v>258</v>
      </c>
      <c r="E64" s="43">
        <v>544166897309</v>
      </c>
      <c r="F64" s="314">
        <v>571115568</v>
      </c>
      <c r="G64" s="313">
        <f t="shared" si="56"/>
        <v>571115568</v>
      </c>
      <c r="H64" s="313">
        <f t="shared" si="56"/>
        <v>1142231136</v>
      </c>
      <c r="I64" s="313">
        <f t="shared" si="56"/>
        <v>1713346704</v>
      </c>
      <c r="J64" s="313">
        <f t="shared" si="56"/>
        <v>2284462272</v>
      </c>
      <c r="K64" s="313">
        <f t="shared" si="56"/>
        <v>2855577840</v>
      </c>
      <c r="L64" s="313">
        <f t="shared" si="56"/>
        <v>3426693408</v>
      </c>
      <c r="M64" s="313">
        <f t="shared" si="56"/>
        <v>3997808976</v>
      </c>
      <c r="N64" s="313">
        <f t="shared" si="56"/>
        <v>4568924544</v>
      </c>
      <c r="O64" s="354">
        <f t="shared" si="3"/>
        <v>1.0495228041695771E-3</v>
      </c>
      <c r="P64" s="352">
        <v>6120258214</v>
      </c>
      <c r="Q64" s="321">
        <f t="shared" si="41"/>
        <v>6120258214</v>
      </c>
      <c r="R64" s="321">
        <f t="shared" si="49"/>
        <v>12240516428</v>
      </c>
      <c r="S64" s="321">
        <f t="shared" si="50"/>
        <v>18360774642</v>
      </c>
      <c r="T64" s="321">
        <f t="shared" si="51"/>
        <v>24481032856</v>
      </c>
      <c r="U64" s="321">
        <f t="shared" si="52"/>
        <v>30601291070</v>
      </c>
      <c r="V64" s="321">
        <f t="shared" si="53"/>
        <v>36721549284</v>
      </c>
      <c r="W64" s="321">
        <f t="shared" si="54"/>
        <v>42841807498</v>
      </c>
      <c r="X64" s="321">
        <f t="shared" si="55"/>
        <v>48962065712</v>
      </c>
      <c r="Y64" s="354">
        <f t="shared" si="4"/>
        <v>1.1247024110187043E-2</v>
      </c>
      <c r="Z64" s="327">
        <v>22164317197</v>
      </c>
      <c r="AA64" s="326">
        <f t="shared" si="5"/>
        <v>22164317197</v>
      </c>
      <c r="AB64" s="326">
        <f t="shared" si="6"/>
        <v>44328634394</v>
      </c>
      <c r="AC64" s="326">
        <f t="shared" si="7"/>
        <v>66492951591</v>
      </c>
      <c r="AD64" s="326">
        <f t="shared" si="8"/>
        <v>88657268788</v>
      </c>
      <c r="AE64" s="326">
        <f t="shared" si="9"/>
        <v>110821585985</v>
      </c>
      <c r="AF64" s="326">
        <f t="shared" si="10"/>
        <v>132985903182</v>
      </c>
      <c r="AG64" s="326">
        <f t="shared" si="11"/>
        <v>155150220379</v>
      </c>
      <c r="AH64" s="326">
        <f t="shared" si="12"/>
        <v>177314537576</v>
      </c>
      <c r="AI64" s="354">
        <f t="shared" si="13"/>
        <v>4.073073409390833E-2</v>
      </c>
      <c r="AJ64" s="334">
        <v>64359295696</v>
      </c>
      <c r="AK64" s="333">
        <f t="shared" si="14"/>
        <v>64359295696</v>
      </c>
      <c r="AL64" s="333">
        <f t="shared" si="15"/>
        <v>128718591392</v>
      </c>
      <c r="AM64" s="333">
        <f t="shared" si="16"/>
        <v>193077887088</v>
      </c>
      <c r="AN64" s="333">
        <f t="shared" si="17"/>
        <v>257437182784</v>
      </c>
      <c r="AO64" s="333">
        <f t="shared" si="18"/>
        <v>321796478480</v>
      </c>
      <c r="AP64" s="333">
        <f t="shared" si="19"/>
        <v>386155774176</v>
      </c>
      <c r="AQ64" s="333">
        <f t="shared" si="20"/>
        <v>450515069872</v>
      </c>
      <c r="AR64" s="333">
        <f t="shared" si="21"/>
        <v>514874365568</v>
      </c>
      <c r="AS64" s="354">
        <f t="shared" si="22"/>
        <v>0.11827124364651344</v>
      </c>
      <c r="AT64" s="341">
        <v>137783047111</v>
      </c>
      <c r="AU64" s="340">
        <f t="shared" si="23"/>
        <v>137783047111</v>
      </c>
      <c r="AV64" s="340">
        <f t="shared" si="24"/>
        <v>275566094222</v>
      </c>
      <c r="AW64" s="340">
        <f t="shared" si="25"/>
        <v>413349141333</v>
      </c>
      <c r="AX64" s="340">
        <f t="shared" si="26"/>
        <v>551132188444</v>
      </c>
      <c r="AY64" s="340">
        <f t="shared" si="27"/>
        <v>688915235555</v>
      </c>
      <c r="AZ64" s="340">
        <f t="shared" si="28"/>
        <v>826698282666</v>
      </c>
      <c r="BA64" s="340">
        <f t="shared" si="29"/>
        <v>964481329777</v>
      </c>
      <c r="BB64" s="340">
        <f t="shared" si="30"/>
        <v>1102264376888</v>
      </c>
      <c r="BC64" s="354">
        <f t="shared" si="31"/>
        <v>0.25319997925702786</v>
      </c>
      <c r="BD64" s="346">
        <v>294971656640</v>
      </c>
      <c r="BE64" s="345">
        <f t="shared" si="32"/>
        <v>294971656640</v>
      </c>
      <c r="BF64" s="345">
        <f t="shared" si="33"/>
        <v>589943313280</v>
      </c>
      <c r="BG64" s="345">
        <f t="shared" si="34"/>
        <v>884914969920</v>
      </c>
      <c r="BH64" s="345">
        <f t="shared" si="35"/>
        <v>1179886626560</v>
      </c>
      <c r="BI64" s="345">
        <f t="shared" si="36"/>
        <v>1474858283200</v>
      </c>
      <c r="BJ64" s="345">
        <f t="shared" si="37"/>
        <v>1769829939840</v>
      </c>
      <c r="BK64" s="345">
        <f t="shared" si="38"/>
        <v>2064801596480</v>
      </c>
      <c r="BL64" s="345">
        <f t="shared" si="39"/>
        <v>2359773253120</v>
      </c>
      <c r="BM64" s="354">
        <f t="shared" si="40"/>
        <v>0.54206100756713826</v>
      </c>
    </row>
    <row r="65" spans="2:65" s="41" customFormat="1" ht="24" customHeight="1">
      <c r="B65" s="53">
        <v>258</v>
      </c>
      <c r="C65" s="54" t="s">
        <v>5</v>
      </c>
      <c r="D65" s="49">
        <f t="shared" si="1"/>
        <v>259</v>
      </c>
      <c r="E65" s="43">
        <v>560491904228</v>
      </c>
      <c r="F65" s="314">
        <v>571115568</v>
      </c>
      <c r="G65" s="313">
        <f t="shared" si="56"/>
        <v>571115568</v>
      </c>
      <c r="H65" s="313">
        <f t="shared" si="56"/>
        <v>1142231136</v>
      </c>
      <c r="I65" s="313">
        <f t="shared" si="56"/>
        <v>1713346704</v>
      </c>
      <c r="J65" s="313">
        <f t="shared" si="56"/>
        <v>2284462272</v>
      </c>
      <c r="K65" s="313">
        <f t="shared" si="56"/>
        <v>2855577840</v>
      </c>
      <c r="L65" s="313">
        <f t="shared" si="56"/>
        <v>3426693408</v>
      </c>
      <c r="M65" s="313">
        <f t="shared" si="56"/>
        <v>3997808976</v>
      </c>
      <c r="N65" s="313">
        <f t="shared" si="56"/>
        <v>4568924544</v>
      </c>
      <c r="O65" s="354">
        <f t="shared" si="3"/>
        <v>1.0189541788059055E-3</v>
      </c>
      <c r="P65" s="352">
        <v>6120258214</v>
      </c>
      <c r="Q65" s="321">
        <f t="shared" si="41"/>
        <v>6120258214</v>
      </c>
      <c r="R65" s="321">
        <f t="shared" si="49"/>
        <v>12240516428</v>
      </c>
      <c r="S65" s="321">
        <f t="shared" si="50"/>
        <v>18360774642</v>
      </c>
      <c r="T65" s="321">
        <f t="shared" si="51"/>
        <v>24481032856</v>
      </c>
      <c r="U65" s="321">
        <f t="shared" si="52"/>
        <v>30601291070</v>
      </c>
      <c r="V65" s="321">
        <f t="shared" si="53"/>
        <v>36721549284</v>
      </c>
      <c r="W65" s="321">
        <f t="shared" si="54"/>
        <v>42841807498</v>
      </c>
      <c r="X65" s="321">
        <f t="shared" si="55"/>
        <v>48962065712</v>
      </c>
      <c r="Y65" s="354">
        <f t="shared" si="4"/>
        <v>1.0919440883682002E-2</v>
      </c>
      <c r="Z65" s="327">
        <v>22164317197</v>
      </c>
      <c r="AA65" s="326">
        <f t="shared" si="5"/>
        <v>22164317197</v>
      </c>
      <c r="AB65" s="326">
        <f t="shared" si="6"/>
        <v>44328634394</v>
      </c>
      <c r="AC65" s="326">
        <f t="shared" si="7"/>
        <v>66492951591</v>
      </c>
      <c r="AD65" s="326">
        <f t="shared" si="8"/>
        <v>88657268788</v>
      </c>
      <c r="AE65" s="326">
        <f t="shared" si="9"/>
        <v>110821585985</v>
      </c>
      <c r="AF65" s="326">
        <f t="shared" si="10"/>
        <v>132985903182</v>
      </c>
      <c r="AG65" s="326">
        <f t="shared" si="11"/>
        <v>155150220379</v>
      </c>
      <c r="AH65" s="326">
        <f t="shared" si="12"/>
        <v>177314537576</v>
      </c>
      <c r="AI65" s="354">
        <f t="shared" si="13"/>
        <v>3.9544402032939761E-2</v>
      </c>
      <c r="AJ65" s="334">
        <v>64359295696</v>
      </c>
      <c r="AK65" s="333">
        <f t="shared" si="14"/>
        <v>64359295696</v>
      </c>
      <c r="AL65" s="333">
        <f t="shared" si="15"/>
        <v>128718591392</v>
      </c>
      <c r="AM65" s="333">
        <f t="shared" si="16"/>
        <v>193077887088</v>
      </c>
      <c r="AN65" s="333">
        <f t="shared" si="17"/>
        <v>257437182784</v>
      </c>
      <c r="AO65" s="333">
        <f t="shared" si="18"/>
        <v>321796478480</v>
      </c>
      <c r="AP65" s="333">
        <f t="shared" si="19"/>
        <v>386155774176</v>
      </c>
      <c r="AQ65" s="333">
        <f t="shared" si="20"/>
        <v>450515069872</v>
      </c>
      <c r="AR65" s="333">
        <f t="shared" si="21"/>
        <v>514874365568</v>
      </c>
      <c r="AS65" s="354">
        <f t="shared" si="22"/>
        <v>0.11482645014230138</v>
      </c>
      <c r="AT65" s="341">
        <v>137783047111</v>
      </c>
      <c r="AU65" s="340">
        <f t="shared" si="23"/>
        <v>137783047111</v>
      </c>
      <c r="AV65" s="340">
        <f t="shared" si="24"/>
        <v>275566094222</v>
      </c>
      <c r="AW65" s="340">
        <f t="shared" si="25"/>
        <v>413349141333</v>
      </c>
      <c r="AX65" s="340">
        <f t="shared" si="26"/>
        <v>551132188444</v>
      </c>
      <c r="AY65" s="340">
        <f t="shared" si="27"/>
        <v>688915235555</v>
      </c>
      <c r="AZ65" s="340">
        <f t="shared" si="28"/>
        <v>826698282666</v>
      </c>
      <c r="BA65" s="340">
        <f t="shared" si="29"/>
        <v>964481329777</v>
      </c>
      <c r="BB65" s="340">
        <f t="shared" si="30"/>
        <v>1102264376888</v>
      </c>
      <c r="BC65" s="354">
        <f t="shared" si="31"/>
        <v>0.24582522257975711</v>
      </c>
      <c r="BD65" s="346">
        <v>294971656640</v>
      </c>
      <c r="BE65" s="345">
        <f t="shared" si="32"/>
        <v>294971656640</v>
      </c>
      <c r="BF65" s="345">
        <f t="shared" si="33"/>
        <v>589943313280</v>
      </c>
      <c r="BG65" s="345">
        <f t="shared" si="34"/>
        <v>884914969920</v>
      </c>
      <c r="BH65" s="345">
        <f t="shared" si="35"/>
        <v>1179886626560</v>
      </c>
      <c r="BI65" s="345">
        <f t="shared" si="36"/>
        <v>1474858283200</v>
      </c>
      <c r="BJ65" s="345">
        <f t="shared" si="37"/>
        <v>1769829939840</v>
      </c>
      <c r="BK65" s="345">
        <f t="shared" si="38"/>
        <v>2064801596480</v>
      </c>
      <c r="BL65" s="345">
        <f t="shared" si="39"/>
        <v>2359773253120</v>
      </c>
      <c r="BM65" s="354">
        <f t="shared" si="40"/>
        <v>0.52627282288097033</v>
      </c>
    </row>
    <row r="66" spans="2:65" s="41" customFormat="1" ht="24" customHeight="1" thickBot="1">
      <c r="B66" s="55">
        <v>259</v>
      </c>
      <c r="C66" s="56" t="s">
        <v>5</v>
      </c>
      <c r="D66" s="50">
        <f t="shared" si="1"/>
        <v>260</v>
      </c>
      <c r="E66" s="45">
        <v>577306661354</v>
      </c>
      <c r="F66" s="315">
        <v>571115568</v>
      </c>
      <c r="G66" s="313">
        <f t="shared" si="56"/>
        <v>571115568</v>
      </c>
      <c r="H66" s="313">
        <f t="shared" si="56"/>
        <v>1142231136</v>
      </c>
      <c r="I66" s="313">
        <f t="shared" si="56"/>
        <v>1713346704</v>
      </c>
      <c r="J66" s="313">
        <f t="shared" si="56"/>
        <v>2284462272</v>
      </c>
      <c r="K66" s="313">
        <f t="shared" si="56"/>
        <v>2855577840</v>
      </c>
      <c r="L66" s="313">
        <f t="shared" si="56"/>
        <v>3426693408</v>
      </c>
      <c r="M66" s="313">
        <f t="shared" si="56"/>
        <v>3997808976</v>
      </c>
      <c r="N66" s="313">
        <f t="shared" si="56"/>
        <v>4568924544</v>
      </c>
      <c r="O66" s="354">
        <f t="shared" si="3"/>
        <v>9.8927590175474571E-4</v>
      </c>
      <c r="P66" s="353">
        <v>6120258214</v>
      </c>
      <c r="Q66" s="321">
        <f t="shared" si="41"/>
        <v>6120258214</v>
      </c>
      <c r="R66" s="321">
        <f t="shared" si="49"/>
        <v>12240516428</v>
      </c>
      <c r="S66" s="321">
        <f t="shared" si="50"/>
        <v>18360774642</v>
      </c>
      <c r="T66" s="321">
        <f t="shared" si="51"/>
        <v>24481032856</v>
      </c>
      <c r="U66" s="321">
        <f t="shared" si="52"/>
        <v>30601291070</v>
      </c>
      <c r="V66" s="321">
        <f t="shared" si="53"/>
        <v>36721549284</v>
      </c>
      <c r="W66" s="321">
        <f t="shared" si="54"/>
        <v>42841807498</v>
      </c>
      <c r="X66" s="321">
        <f t="shared" si="55"/>
        <v>48962065712</v>
      </c>
      <c r="Y66" s="354">
        <f t="shared" si="4"/>
        <v>1.0601398916211544E-2</v>
      </c>
      <c r="Z66" s="328">
        <v>22164317197</v>
      </c>
      <c r="AA66" s="326">
        <f t="shared" si="5"/>
        <v>22164317197</v>
      </c>
      <c r="AB66" s="326">
        <f t="shared" si="6"/>
        <v>44328634394</v>
      </c>
      <c r="AC66" s="326">
        <f t="shared" si="7"/>
        <v>66492951591</v>
      </c>
      <c r="AD66" s="326">
        <f t="shared" si="8"/>
        <v>88657268788</v>
      </c>
      <c r="AE66" s="326">
        <f t="shared" si="9"/>
        <v>110821585985</v>
      </c>
      <c r="AF66" s="326">
        <f t="shared" si="10"/>
        <v>132985903182</v>
      </c>
      <c r="AG66" s="326">
        <f t="shared" si="11"/>
        <v>155150220379</v>
      </c>
      <c r="AH66" s="326">
        <f t="shared" si="12"/>
        <v>177314537576</v>
      </c>
      <c r="AI66" s="354">
        <f t="shared" si="13"/>
        <v>3.8392623333007088E-2</v>
      </c>
      <c r="AJ66" s="335">
        <v>64359295696</v>
      </c>
      <c r="AK66" s="333">
        <f t="shared" si="14"/>
        <v>64359295696</v>
      </c>
      <c r="AL66" s="333">
        <f t="shared" si="15"/>
        <v>128718591392</v>
      </c>
      <c r="AM66" s="333">
        <f t="shared" si="16"/>
        <v>193077887088</v>
      </c>
      <c r="AN66" s="333">
        <f t="shared" si="17"/>
        <v>257437182784</v>
      </c>
      <c r="AO66" s="333">
        <f t="shared" si="18"/>
        <v>321796478480</v>
      </c>
      <c r="AP66" s="333">
        <f t="shared" si="19"/>
        <v>386155774176</v>
      </c>
      <c r="AQ66" s="333">
        <f t="shared" si="20"/>
        <v>450515069872</v>
      </c>
      <c r="AR66" s="333">
        <f t="shared" si="21"/>
        <v>514874365568</v>
      </c>
      <c r="AS66" s="354">
        <f t="shared" si="22"/>
        <v>0.11148199042958103</v>
      </c>
      <c r="AT66" s="342">
        <v>137783047111</v>
      </c>
      <c r="AU66" s="340">
        <f t="shared" si="23"/>
        <v>137783047111</v>
      </c>
      <c r="AV66" s="340">
        <f t="shared" si="24"/>
        <v>275566094222</v>
      </c>
      <c r="AW66" s="340">
        <f t="shared" si="25"/>
        <v>413349141333</v>
      </c>
      <c r="AX66" s="340">
        <f t="shared" si="26"/>
        <v>551132188444</v>
      </c>
      <c r="AY66" s="340">
        <f t="shared" si="27"/>
        <v>688915235555</v>
      </c>
      <c r="AZ66" s="340">
        <f t="shared" si="28"/>
        <v>826698282666</v>
      </c>
      <c r="BA66" s="340">
        <f t="shared" si="29"/>
        <v>964481329777</v>
      </c>
      <c r="BB66" s="340">
        <f t="shared" si="30"/>
        <v>1102264376888</v>
      </c>
      <c r="BC66" s="354">
        <f t="shared" si="31"/>
        <v>0.23866526464088814</v>
      </c>
      <c r="BD66" s="347">
        <v>294971656640</v>
      </c>
      <c r="BE66" s="345">
        <f t="shared" si="32"/>
        <v>294971656640</v>
      </c>
      <c r="BF66" s="345">
        <f t="shared" si="33"/>
        <v>589943313280</v>
      </c>
      <c r="BG66" s="345">
        <f t="shared" si="34"/>
        <v>884914969920</v>
      </c>
      <c r="BH66" s="345">
        <f t="shared" si="35"/>
        <v>1179886626560</v>
      </c>
      <c r="BI66" s="345">
        <f t="shared" si="36"/>
        <v>1474858283200</v>
      </c>
      <c r="BJ66" s="345">
        <f t="shared" si="37"/>
        <v>1769829939840</v>
      </c>
      <c r="BK66" s="345">
        <f t="shared" si="38"/>
        <v>2064801596480</v>
      </c>
      <c r="BL66" s="345">
        <f t="shared" si="39"/>
        <v>2359773253120</v>
      </c>
      <c r="BM66" s="354">
        <f t="shared" si="40"/>
        <v>0.51094448823469518</v>
      </c>
    </row>
    <row r="67" spans="2:65" s="41" customFormat="1" ht="24" customHeight="1">
      <c r="B67" s="59">
        <v>260</v>
      </c>
      <c r="C67" s="60" t="s">
        <v>5</v>
      </c>
      <c r="D67" s="52">
        <f t="shared" si="1"/>
        <v>261</v>
      </c>
      <c r="E67" s="44">
        <v>1731919984062</v>
      </c>
      <c r="F67" s="316">
        <v>571115568</v>
      </c>
      <c r="G67" s="313">
        <f t="shared" si="56"/>
        <v>571115568</v>
      </c>
      <c r="H67" s="313">
        <f t="shared" si="56"/>
        <v>1142231136</v>
      </c>
      <c r="I67" s="313">
        <f t="shared" si="56"/>
        <v>1713346704</v>
      </c>
      <c r="J67" s="313">
        <f t="shared" si="56"/>
        <v>2284462272</v>
      </c>
      <c r="K67" s="313">
        <f t="shared" si="56"/>
        <v>2855577840</v>
      </c>
      <c r="L67" s="313">
        <f t="shared" si="56"/>
        <v>3426693408</v>
      </c>
      <c r="M67" s="313">
        <f t="shared" si="56"/>
        <v>3997808976</v>
      </c>
      <c r="N67" s="313">
        <f t="shared" si="56"/>
        <v>4568924544</v>
      </c>
      <c r="O67" s="354">
        <f t="shared" si="3"/>
        <v>3.2975863391824861E-4</v>
      </c>
      <c r="P67" s="351">
        <v>6120258214</v>
      </c>
      <c r="Q67" s="321">
        <f t="shared" si="41"/>
        <v>6120258214</v>
      </c>
      <c r="R67" s="321">
        <f t="shared" si="49"/>
        <v>12240516428</v>
      </c>
      <c r="S67" s="321">
        <f t="shared" si="50"/>
        <v>18360774642</v>
      </c>
      <c r="T67" s="321">
        <f t="shared" si="51"/>
        <v>24481032856</v>
      </c>
      <c r="U67" s="321">
        <f t="shared" si="52"/>
        <v>30601291070</v>
      </c>
      <c r="V67" s="321">
        <f t="shared" si="53"/>
        <v>36721549284</v>
      </c>
      <c r="W67" s="321">
        <f t="shared" si="54"/>
        <v>42841807498</v>
      </c>
      <c r="X67" s="321">
        <f t="shared" si="55"/>
        <v>48962065712</v>
      </c>
      <c r="Y67" s="354">
        <f t="shared" si="4"/>
        <v>3.533799638737181E-3</v>
      </c>
      <c r="Z67" s="326">
        <v>22164317197</v>
      </c>
      <c r="AA67" s="326">
        <f t="shared" si="5"/>
        <v>22164317197</v>
      </c>
      <c r="AB67" s="326">
        <f t="shared" si="6"/>
        <v>44328634394</v>
      </c>
      <c r="AC67" s="326">
        <f t="shared" si="7"/>
        <v>66492951591</v>
      </c>
      <c r="AD67" s="326">
        <f t="shared" si="8"/>
        <v>88657268788</v>
      </c>
      <c r="AE67" s="326">
        <f t="shared" si="9"/>
        <v>110821585985</v>
      </c>
      <c r="AF67" s="326">
        <f t="shared" si="10"/>
        <v>132985903182</v>
      </c>
      <c r="AG67" s="326">
        <f t="shared" si="11"/>
        <v>155150220379</v>
      </c>
      <c r="AH67" s="326">
        <f t="shared" si="12"/>
        <v>177314537576</v>
      </c>
      <c r="AI67" s="354">
        <f t="shared" si="13"/>
        <v>1.2797541111002361E-2</v>
      </c>
      <c r="AJ67" s="333">
        <v>64359295696</v>
      </c>
      <c r="AK67" s="333">
        <f t="shared" si="14"/>
        <v>64359295696</v>
      </c>
      <c r="AL67" s="333">
        <f t="shared" si="15"/>
        <v>128718591392</v>
      </c>
      <c r="AM67" s="333">
        <f t="shared" si="16"/>
        <v>193077887088</v>
      </c>
      <c r="AN67" s="333">
        <f t="shared" si="17"/>
        <v>257437182784</v>
      </c>
      <c r="AO67" s="333">
        <f t="shared" si="18"/>
        <v>321796478480</v>
      </c>
      <c r="AP67" s="333">
        <f t="shared" si="19"/>
        <v>386155774176</v>
      </c>
      <c r="AQ67" s="333">
        <f t="shared" si="20"/>
        <v>450515069872</v>
      </c>
      <c r="AR67" s="333">
        <f t="shared" si="21"/>
        <v>514874365568</v>
      </c>
      <c r="AS67" s="354">
        <f t="shared" si="22"/>
        <v>3.7160663476527009E-2</v>
      </c>
      <c r="AT67" s="340">
        <v>137783047111</v>
      </c>
      <c r="AU67" s="340">
        <f t="shared" si="23"/>
        <v>137783047111</v>
      </c>
      <c r="AV67" s="340">
        <f t="shared" si="24"/>
        <v>275566094222</v>
      </c>
      <c r="AW67" s="340">
        <f t="shared" si="25"/>
        <v>413349141333</v>
      </c>
      <c r="AX67" s="340">
        <f t="shared" si="26"/>
        <v>551132188444</v>
      </c>
      <c r="AY67" s="340">
        <f t="shared" si="27"/>
        <v>688915235555</v>
      </c>
      <c r="AZ67" s="340">
        <f t="shared" si="28"/>
        <v>826698282666</v>
      </c>
      <c r="BA67" s="340">
        <f t="shared" si="29"/>
        <v>964481329777</v>
      </c>
      <c r="BB67" s="340">
        <f t="shared" si="30"/>
        <v>1102264376888</v>
      </c>
      <c r="BC67" s="354">
        <f t="shared" si="31"/>
        <v>7.9555088213629374E-2</v>
      </c>
      <c r="BD67" s="345">
        <v>294971656640</v>
      </c>
      <c r="BE67" s="345">
        <f t="shared" si="32"/>
        <v>294971656640</v>
      </c>
      <c r="BF67" s="345">
        <f t="shared" si="33"/>
        <v>589943313280</v>
      </c>
      <c r="BG67" s="345">
        <f t="shared" si="34"/>
        <v>884914969920</v>
      </c>
      <c r="BH67" s="345">
        <f t="shared" si="35"/>
        <v>1179886626560</v>
      </c>
      <c r="BI67" s="345">
        <f t="shared" si="36"/>
        <v>1474858283200</v>
      </c>
      <c r="BJ67" s="345">
        <f t="shared" si="37"/>
        <v>1769829939840</v>
      </c>
      <c r="BK67" s="345">
        <f t="shared" si="38"/>
        <v>2064801596480</v>
      </c>
      <c r="BL67" s="345">
        <f t="shared" si="39"/>
        <v>2359773253120</v>
      </c>
      <c r="BM67" s="354">
        <f t="shared" si="40"/>
        <v>0.17031482941156506</v>
      </c>
    </row>
    <row r="68" spans="2:65" s="41" customFormat="1" ht="24" customHeight="1">
      <c r="B68" s="53">
        <v>261</v>
      </c>
      <c r="C68" s="54" t="s">
        <v>5</v>
      </c>
      <c r="D68" s="49">
        <f t="shared" si="1"/>
        <v>262</v>
      </c>
      <c r="E68" s="43">
        <v>1749239183902</v>
      </c>
      <c r="F68" s="317">
        <v>571115568</v>
      </c>
      <c r="G68" s="313">
        <f t="shared" si="56"/>
        <v>571115568</v>
      </c>
      <c r="H68" s="313">
        <f t="shared" si="56"/>
        <v>1142231136</v>
      </c>
      <c r="I68" s="313">
        <f t="shared" si="56"/>
        <v>1713346704</v>
      </c>
      <c r="J68" s="313">
        <f t="shared" si="56"/>
        <v>2284462272</v>
      </c>
      <c r="K68" s="313">
        <f t="shared" si="56"/>
        <v>2855577840</v>
      </c>
      <c r="L68" s="313">
        <f t="shared" si="56"/>
        <v>3426693408</v>
      </c>
      <c r="M68" s="313">
        <f t="shared" si="56"/>
        <v>3997808976</v>
      </c>
      <c r="N68" s="313">
        <f t="shared" si="56"/>
        <v>4568924544</v>
      </c>
      <c r="O68" s="354">
        <f t="shared" si="3"/>
        <v>3.2649369694887672E-4</v>
      </c>
      <c r="P68" s="352">
        <v>6120258214</v>
      </c>
      <c r="Q68" s="321">
        <f t="shared" si="41"/>
        <v>6120258214</v>
      </c>
      <c r="R68" s="321">
        <f t="shared" si="49"/>
        <v>12240516428</v>
      </c>
      <c r="S68" s="321">
        <f t="shared" si="50"/>
        <v>18360774642</v>
      </c>
      <c r="T68" s="321">
        <f t="shared" si="51"/>
        <v>24481032856</v>
      </c>
      <c r="U68" s="321">
        <f t="shared" si="52"/>
        <v>30601291070</v>
      </c>
      <c r="V68" s="321">
        <f t="shared" si="53"/>
        <v>36721549284</v>
      </c>
      <c r="W68" s="321">
        <f t="shared" si="54"/>
        <v>42841807498</v>
      </c>
      <c r="X68" s="321">
        <f t="shared" si="55"/>
        <v>48962065712</v>
      </c>
      <c r="Y68" s="354">
        <f t="shared" si="4"/>
        <v>3.4988115235033996E-3</v>
      </c>
      <c r="Z68" s="327">
        <v>22164317197</v>
      </c>
      <c r="AA68" s="326">
        <f t="shared" si="5"/>
        <v>22164317197</v>
      </c>
      <c r="AB68" s="326">
        <f t="shared" si="6"/>
        <v>44328634394</v>
      </c>
      <c r="AC68" s="326">
        <f t="shared" si="7"/>
        <v>66492951591</v>
      </c>
      <c r="AD68" s="326">
        <f t="shared" si="8"/>
        <v>88657268788</v>
      </c>
      <c r="AE68" s="326">
        <f t="shared" si="9"/>
        <v>110821585985</v>
      </c>
      <c r="AF68" s="326">
        <f t="shared" si="10"/>
        <v>132985903182</v>
      </c>
      <c r="AG68" s="326">
        <f t="shared" si="11"/>
        <v>155150220379</v>
      </c>
      <c r="AH68" s="326">
        <f t="shared" si="12"/>
        <v>177314537576</v>
      </c>
      <c r="AI68" s="354">
        <f t="shared" si="13"/>
        <v>1.2670832783175146E-2</v>
      </c>
      <c r="AJ68" s="334">
        <v>64359295696</v>
      </c>
      <c r="AK68" s="333">
        <f t="shared" si="14"/>
        <v>64359295696</v>
      </c>
      <c r="AL68" s="333">
        <f t="shared" si="15"/>
        <v>128718591392</v>
      </c>
      <c r="AM68" s="333">
        <f t="shared" si="16"/>
        <v>193077887088</v>
      </c>
      <c r="AN68" s="333">
        <f t="shared" si="17"/>
        <v>257437182784</v>
      </c>
      <c r="AO68" s="333">
        <f t="shared" si="18"/>
        <v>321796478480</v>
      </c>
      <c r="AP68" s="333">
        <f t="shared" si="19"/>
        <v>386155774176</v>
      </c>
      <c r="AQ68" s="333">
        <f t="shared" si="20"/>
        <v>450515069872</v>
      </c>
      <c r="AR68" s="333">
        <f t="shared" si="21"/>
        <v>514874365568</v>
      </c>
      <c r="AS68" s="354">
        <f t="shared" si="22"/>
        <v>3.6792736115386318E-2</v>
      </c>
      <c r="AT68" s="341">
        <v>137783047111</v>
      </c>
      <c r="AU68" s="340">
        <f t="shared" si="23"/>
        <v>137783047111</v>
      </c>
      <c r="AV68" s="340">
        <f t="shared" si="24"/>
        <v>275566094222</v>
      </c>
      <c r="AW68" s="340">
        <f t="shared" si="25"/>
        <v>413349141333</v>
      </c>
      <c r="AX68" s="340">
        <f t="shared" si="26"/>
        <v>551132188444</v>
      </c>
      <c r="AY68" s="340">
        <f t="shared" si="27"/>
        <v>688915235555</v>
      </c>
      <c r="AZ68" s="340">
        <f t="shared" si="28"/>
        <v>826698282666</v>
      </c>
      <c r="BA68" s="340">
        <f t="shared" si="29"/>
        <v>964481329777</v>
      </c>
      <c r="BB68" s="340">
        <f t="shared" si="30"/>
        <v>1102264376888</v>
      </c>
      <c r="BC68" s="354">
        <f t="shared" si="31"/>
        <v>7.8767414072928296E-2</v>
      </c>
      <c r="BD68" s="346">
        <v>294971656640</v>
      </c>
      <c r="BE68" s="345">
        <f t="shared" si="32"/>
        <v>294971656640</v>
      </c>
      <c r="BF68" s="345">
        <f t="shared" si="33"/>
        <v>589943313280</v>
      </c>
      <c r="BG68" s="345">
        <f t="shared" si="34"/>
        <v>884914969920</v>
      </c>
      <c r="BH68" s="345">
        <f t="shared" si="35"/>
        <v>1179886626560</v>
      </c>
      <c r="BI68" s="345">
        <f t="shared" si="36"/>
        <v>1474858283200</v>
      </c>
      <c r="BJ68" s="345">
        <f t="shared" si="37"/>
        <v>1769829939840</v>
      </c>
      <c r="BK68" s="345">
        <f t="shared" si="38"/>
        <v>2064801596480</v>
      </c>
      <c r="BL68" s="345">
        <f t="shared" si="39"/>
        <v>2359773253120</v>
      </c>
      <c r="BM68" s="354">
        <f t="shared" si="40"/>
        <v>0.16862854397190635</v>
      </c>
    </row>
    <row r="69" spans="2:65" s="41" customFormat="1" ht="24" customHeight="1">
      <c r="B69" s="53">
        <v>262</v>
      </c>
      <c r="C69" s="54" t="s">
        <v>5</v>
      </c>
      <c r="D69" s="49">
        <f t="shared" si="1"/>
        <v>263</v>
      </c>
      <c r="E69" s="43">
        <v>1766731575741</v>
      </c>
      <c r="F69" s="317">
        <v>571115568</v>
      </c>
      <c r="G69" s="313">
        <f t="shared" si="56"/>
        <v>571115568</v>
      </c>
      <c r="H69" s="313">
        <f t="shared" si="56"/>
        <v>1142231136</v>
      </c>
      <c r="I69" s="313">
        <f t="shared" si="56"/>
        <v>1713346704</v>
      </c>
      <c r="J69" s="313">
        <f t="shared" si="56"/>
        <v>2284462272</v>
      </c>
      <c r="K69" s="313">
        <f t="shared" si="56"/>
        <v>2855577840</v>
      </c>
      <c r="L69" s="313">
        <f t="shared" si="56"/>
        <v>3426693408</v>
      </c>
      <c r="M69" s="313">
        <f t="shared" si="56"/>
        <v>3997808976</v>
      </c>
      <c r="N69" s="313">
        <f t="shared" si="56"/>
        <v>4568924544</v>
      </c>
      <c r="O69" s="354">
        <f t="shared" si="3"/>
        <v>3.2326108608800042E-4</v>
      </c>
      <c r="P69" s="352">
        <v>6120258214</v>
      </c>
      <c r="Q69" s="321">
        <f t="shared" si="41"/>
        <v>6120258214</v>
      </c>
      <c r="R69" s="321">
        <f t="shared" si="49"/>
        <v>12240516428</v>
      </c>
      <c r="S69" s="321">
        <f t="shared" si="50"/>
        <v>18360774642</v>
      </c>
      <c r="T69" s="321">
        <f t="shared" si="51"/>
        <v>24481032856</v>
      </c>
      <c r="U69" s="321">
        <f t="shared" si="52"/>
        <v>30601291070</v>
      </c>
      <c r="V69" s="321">
        <f t="shared" si="53"/>
        <v>36721549284</v>
      </c>
      <c r="W69" s="321">
        <f t="shared" si="54"/>
        <v>42841807498</v>
      </c>
      <c r="X69" s="321">
        <f t="shared" si="55"/>
        <v>48962065712</v>
      </c>
      <c r="Y69" s="354">
        <f t="shared" si="4"/>
        <v>3.4641698252509301E-3</v>
      </c>
      <c r="Z69" s="327">
        <v>22164317197</v>
      </c>
      <c r="AA69" s="326">
        <f t="shared" si="5"/>
        <v>22164317197</v>
      </c>
      <c r="AB69" s="326">
        <f t="shared" si="6"/>
        <v>44328634394</v>
      </c>
      <c r="AC69" s="326">
        <f t="shared" si="7"/>
        <v>66492951591</v>
      </c>
      <c r="AD69" s="326">
        <f t="shared" si="8"/>
        <v>88657268788</v>
      </c>
      <c r="AE69" s="326">
        <f t="shared" si="9"/>
        <v>110821585985</v>
      </c>
      <c r="AF69" s="326">
        <f t="shared" si="10"/>
        <v>132985903182</v>
      </c>
      <c r="AG69" s="326">
        <f t="shared" si="11"/>
        <v>155150220379</v>
      </c>
      <c r="AH69" s="326">
        <f t="shared" si="12"/>
        <v>177314537576</v>
      </c>
      <c r="AI69" s="354">
        <f t="shared" si="13"/>
        <v>1.2545378993242861E-2</v>
      </c>
      <c r="AJ69" s="334">
        <v>64359295696</v>
      </c>
      <c r="AK69" s="333">
        <f t="shared" si="14"/>
        <v>64359295696</v>
      </c>
      <c r="AL69" s="333">
        <f t="shared" si="15"/>
        <v>128718591392</v>
      </c>
      <c r="AM69" s="333">
        <f t="shared" si="16"/>
        <v>193077887088</v>
      </c>
      <c r="AN69" s="333">
        <f t="shared" si="17"/>
        <v>257437182784</v>
      </c>
      <c r="AO69" s="333">
        <f t="shared" si="18"/>
        <v>321796478480</v>
      </c>
      <c r="AP69" s="333">
        <f t="shared" si="19"/>
        <v>386155774176</v>
      </c>
      <c r="AQ69" s="333">
        <f t="shared" si="20"/>
        <v>450515069872</v>
      </c>
      <c r="AR69" s="333">
        <f t="shared" si="21"/>
        <v>514874365568</v>
      </c>
      <c r="AS69" s="354">
        <f t="shared" si="22"/>
        <v>3.6428451599392807E-2</v>
      </c>
      <c r="AT69" s="341">
        <v>137783047111</v>
      </c>
      <c r="AU69" s="340">
        <f t="shared" si="23"/>
        <v>137783047111</v>
      </c>
      <c r="AV69" s="340">
        <f t="shared" si="24"/>
        <v>275566094222</v>
      </c>
      <c r="AW69" s="340">
        <f t="shared" si="25"/>
        <v>413349141333</v>
      </c>
      <c r="AX69" s="340">
        <f t="shared" si="26"/>
        <v>551132188444</v>
      </c>
      <c r="AY69" s="340">
        <f t="shared" si="27"/>
        <v>688915235555</v>
      </c>
      <c r="AZ69" s="340">
        <f t="shared" si="28"/>
        <v>826698282666</v>
      </c>
      <c r="BA69" s="340">
        <f t="shared" si="29"/>
        <v>964481329777</v>
      </c>
      <c r="BB69" s="340">
        <f t="shared" si="30"/>
        <v>1102264376888</v>
      </c>
      <c r="BC69" s="354">
        <f t="shared" si="31"/>
        <v>7.7987538686068503E-2</v>
      </c>
      <c r="BD69" s="346">
        <v>294971656640</v>
      </c>
      <c r="BE69" s="345">
        <f t="shared" si="32"/>
        <v>294971656640</v>
      </c>
      <c r="BF69" s="345">
        <f t="shared" si="33"/>
        <v>589943313280</v>
      </c>
      <c r="BG69" s="345">
        <f t="shared" si="34"/>
        <v>884914969920</v>
      </c>
      <c r="BH69" s="345">
        <f t="shared" si="35"/>
        <v>1179886626560</v>
      </c>
      <c r="BI69" s="345">
        <f t="shared" si="36"/>
        <v>1474858283200</v>
      </c>
      <c r="BJ69" s="345">
        <f t="shared" si="37"/>
        <v>1769829939840</v>
      </c>
      <c r="BK69" s="345">
        <f t="shared" si="38"/>
        <v>2064801596480</v>
      </c>
      <c r="BL69" s="345">
        <f t="shared" si="39"/>
        <v>2359773253120</v>
      </c>
      <c r="BM69" s="354">
        <f t="shared" si="40"/>
        <v>0.16695895442763195</v>
      </c>
    </row>
    <row r="70" spans="2:65" s="41" customFormat="1" ht="24" customHeight="1">
      <c r="B70" s="53">
        <v>263</v>
      </c>
      <c r="C70" s="54" t="s">
        <v>5</v>
      </c>
      <c r="D70" s="49">
        <f t="shared" si="1"/>
        <v>264</v>
      </c>
      <c r="E70" s="43">
        <v>1784398891498</v>
      </c>
      <c r="F70" s="317">
        <v>571115568</v>
      </c>
      <c r="G70" s="313">
        <f t="shared" si="56"/>
        <v>571115568</v>
      </c>
      <c r="H70" s="313">
        <f t="shared" si="56"/>
        <v>1142231136</v>
      </c>
      <c r="I70" s="313">
        <f t="shared" si="56"/>
        <v>1713346704</v>
      </c>
      <c r="J70" s="313">
        <f t="shared" si="56"/>
        <v>2284462272</v>
      </c>
      <c r="K70" s="313">
        <f t="shared" si="56"/>
        <v>2855577840</v>
      </c>
      <c r="L70" s="313">
        <f t="shared" si="56"/>
        <v>3426693408</v>
      </c>
      <c r="M70" s="313">
        <f t="shared" si="56"/>
        <v>3997808976</v>
      </c>
      <c r="N70" s="313">
        <f t="shared" si="56"/>
        <v>4568924544</v>
      </c>
      <c r="O70" s="354">
        <f t="shared" si="3"/>
        <v>3.2006048127532146E-4</v>
      </c>
      <c r="P70" s="352">
        <v>6120258214</v>
      </c>
      <c r="Q70" s="321">
        <f t="shared" si="41"/>
        <v>6120258214</v>
      </c>
      <c r="R70" s="321">
        <f t="shared" si="49"/>
        <v>12240516428</v>
      </c>
      <c r="S70" s="321">
        <f t="shared" si="50"/>
        <v>18360774642</v>
      </c>
      <c r="T70" s="321">
        <f t="shared" si="51"/>
        <v>24481032856</v>
      </c>
      <c r="U70" s="321">
        <f t="shared" si="52"/>
        <v>30601291070</v>
      </c>
      <c r="V70" s="321">
        <f t="shared" si="53"/>
        <v>36721549284</v>
      </c>
      <c r="W70" s="321">
        <f t="shared" si="54"/>
        <v>42841807498</v>
      </c>
      <c r="X70" s="321">
        <f t="shared" si="55"/>
        <v>48962065712</v>
      </c>
      <c r="Y70" s="354">
        <f t="shared" si="4"/>
        <v>3.4298711141106195E-3</v>
      </c>
      <c r="Z70" s="327">
        <v>22164317197</v>
      </c>
      <c r="AA70" s="326">
        <f t="shared" si="5"/>
        <v>22164317197</v>
      </c>
      <c r="AB70" s="326">
        <f t="shared" si="6"/>
        <v>44328634394</v>
      </c>
      <c r="AC70" s="326">
        <f t="shared" si="7"/>
        <v>66492951591</v>
      </c>
      <c r="AD70" s="326">
        <f t="shared" si="8"/>
        <v>88657268788</v>
      </c>
      <c r="AE70" s="326">
        <f t="shared" si="9"/>
        <v>110821585985</v>
      </c>
      <c r="AF70" s="326">
        <f t="shared" si="10"/>
        <v>132985903182</v>
      </c>
      <c r="AG70" s="326">
        <f t="shared" si="11"/>
        <v>155150220379</v>
      </c>
      <c r="AH70" s="326">
        <f t="shared" si="12"/>
        <v>177314537576</v>
      </c>
      <c r="AI70" s="354">
        <f t="shared" si="13"/>
        <v>1.2421167320045291E-2</v>
      </c>
      <c r="AJ70" s="334">
        <v>64359295696</v>
      </c>
      <c r="AK70" s="333">
        <f t="shared" si="14"/>
        <v>64359295696</v>
      </c>
      <c r="AL70" s="333">
        <f t="shared" si="15"/>
        <v>128718591392</v>
      </c>
      <c r="AM70" s="333">
        <f t="shared" si="16"/>
        <v>193077887088</v>
      </c>
      <c r="AN70" s="333">
        <f t="shared" si="17"/>
        <v>257437182784</v>
      </c>
      <c r="AO70" s="333">
        <f t="shared" si="18"/>
        <v>321796478480</v>
      </c>
      <c r="AP70" s="333">
        <f t="shared" si="19"/>
        <v>386155774176</v>
      </c>
      <c r="AQ70" s="333">
        <f t="shared" si="20"/>
        <v>450515069872</v>
      </c>
      <c r="AR70" s="333">
        <f t="shared" si="21"/>
        <v>514874365568</v>
      </c>
      <c r="AS70" s="354">
        <f t="shared" si="22"/>
        <v>3.606777386079324E-2</v>
      </c>
      <c r="AT70" s="341">
        <v>137783047111</v>
      </c>
      <c r="AU70" s="340">
        <f t="shared" si="23"/>
        <v>137783047111</v>
      </c>
      <c r="AV70" s="340">
        <f t="shared" si="24"/>
        <v>275566094222</v>
      </c>
      <c r="AW70" s="340">
        <f t="shared" si="25"/>
        <v>413349141333</v>
      </c>
      <c r="AX70" s="340">
        <f t="shared" si="26"/>
        <v>551132188444</v>
      </c>
      <c r="AY70" s="340">
        <f t="shared" si="27"/>
        <v>688915235555</v>
      </c>
      <c r="AZ70" s="340">
        <f t="shared" si="28"/>
        <v>826698282666</v>
      </c>
      <c r="BA70" s="340">
        <f t="shared" si="29"/>
        <v>964481329777</v>
      </c>
      <c r="BB70" s="340">
        <f t="shared" si="30"/>
        <v>1102264376888</v>
      </c>
      <c r="BC70" s="354">
        <f t="shared" si="31"/>
        <v>7.721538483770933E-2</v>
      </c>
      <c r="BD70" s="346">
        <v>294971656640</v>
      </c>
      <c r="BE70" s="345">
        <f t="shared" si="32"/>
        <v>294971656640</v>
      </c>
      <c r="BF70" s="345">
        <f t="shared" si="33"/>
        <v>589943313280</v>
      </c>
      <c r="BG70" s="345">
        <f t="shared" si="34"/>
        <v>884914969920</v>
      </c>
      <c r="BH70" s="345">
        <f t="shared" si="35"/>
        <v>1179886626560</v>
      </c>
      <c r="BI70" s="345">
        <f t="shared" si="36"/>
        <v>1474858283200</v>
      </c>
      <c r="BJ70" s="345">
        <f t="shared" si="37"/>
        <v>1769829939840</v>
      </c>
      <c r="BK70" s="345">
        <f t="shared" si="38"/>
        <v>2064801596480</v>
      </c>
      <c r="BL70" s="345">
        <f t="shared" si="39"/>
        <v>2359773253120</v>
      </c>
      <c r="BM70" s="354">
        <f t="shared" si="40"/>
        <v>0.16530589547294089</v>
      </c>
    </row>
    <row r="71" spans="2:65" s="41" customFormat="1" ht="24" customHeight="1">
      <c r="B71" s="53">
        <v>264</v>
      </c>
      <c r="C71" s="54" t="s">
        <v>5</v>
      </c>
      <c r="D71" s="49">
        <f t="shared" si="1"/>
        <v>265</v>
      </c>
      <c r="E71" s="43">
        <v>1802242880412</v>
      </c>
      <c r="F71" s="317">
        <v>571115568</v>
      </c>
      <c r="G71" s="313">
        <f t="shared" si="56"/>
        <v>571115568</v>
      </c>
      <c r="H71" s="313">
        <f t="shared" si="56"/>
        <v>1142231136</v>
      </c>
      <c r="I71" s="313">
        <f t="shared" si="56"/>
        <v>1713346704</v>
      </c>
      <c r="J71" s="313">
        <f t="shared" si="56"/>
        <v>2284462272</v>
      </c>
      <c r="K71" s="313">
        <f t="shared" si="56"/>
        <v>2855577840</v>
      </c>
      <c r="L71" s="313">
        <f t="shared" si="56"/>
        <v>3426693408</v>
      </c>
      <c r="M71" s="313">
        <f t="shared" si="56"/>
        <v>3997808976</v>
      </c>
      <c r="N71" s="313">
        <f t="shared" ref="H71:N106" si="57">$F71*N$6</f>
        <v>4568924544</v>
      </c>
      <c r="O71" s="354">
        <f t="shared" si="3"/>
        <v>3.1689156561930245E-4</v>
      </c>
      <c r="P71" s="352">
        <v>6120258214</v>
      </c>
      <c r="Q71" s="321">
        <f t="shared" si="41"/>
        <v>6120258214</v>
      </c>
      <c r="R71" s="321">
        <f t="shared" si="49"/>
        <v>12240516428</v>
      </c>
      <c r="S71" s="321">
        <f t="shared" si="50"/>
        <v>18360774642</v>
      </c>
      <c r="T71" s="321">
        <f t="shared" si="51"/>
        <v>24481032856</v>
      </c>
      <c r="U71" s="321">
        <f t="shared" si="52"/>
        <v>30601291070</v>
      </c>
      <c r="V71" s="321">
        <f t="shared" si="53"/>
        <v>36721549284</v>
      </c>
      <c r="W71" s="321">
        <f t="shared" si="54"/>
        <v>42841807498</v>
      </c>
      <c r="X71" s="321">
        <f t="shared" si="55"/>
        <v>48962065712</v>
      </c>
      <c r="Y71" s="354">
        <f t="shared" si="4"/>
        <v>3.3959119941707771E-3</v>
      </c>
      <c r="Z71" s="327">
        <v>22164317197</v>
      </c>
      <c r="AA71" s="326">
        <f t="shared" si="5"/>
        <v>22164317197</v>
      </c>
      <c r="AB71" s="326">
        <f t="shared" si="6"/>
        <v>44328634394</v>
      </c>
      <c r="AC71" s="326">
        <f t="shared" si="7"/>
        <v>66492951591</v>
      </c>
      <c r="AD71" s="326">
        <f t="shared" si="8"/>
        <v>88657268788</v>
      </c>
      <c r="AE71" s="326">
        <f t="shared" si="9"/>
        <v>110821585985</v>
      </c>
      <c r="AF71" s="326">
        <f t="shared" si="10"/>
        <v>132985903182</v>
      </c>
      <c r="AG71" s="326">
        <f t="shared" si="11"/>
        <v>155150220379</v>
      </c>
      <c r="AH71" s="326">
        <f t="shared" si="12"/>
        <v>177314537576</v>
      </c>
      <c r="AI71" s="354">
        <f t="shared" si="13"/>
        <v>1.2298185465398064E-2</v>
      </c>
      <c r="AJ71" s="334">
        <v>64359295696</v>
      </c>
      <c r="AK71" s="333">
        <f t="shared" si="14"/>
        <v>64359295696</v>
      </c>
      <c r="AL71" s="333">
        <f t="shared" si="15"/>
        <v>128718591392</v>
      </c>
      <c r="AM71" s="333">
        <f t="shared" si="16"/>
        <v>193077887088</v>
      </c>
      <c r="AN71" s="333">
        <f t="shared" si="17"/>
        <v>257437182784</v>
      </c>
      <c r="AO71" s="333">
        <f t="shared" si="18"/>
        <v>321796478480</v>
      </c>
      <c r="AP71" s="333">
        <f t="shared" si="19"/>
        <v>386155774176</v>
      </c>
      <c r="AQ71" s="333">
        <f t="shared" si="20"/>
        <v>450515069872</v>
      </c>
      <c r="AR71" s="333">
        <f t="shared" si="21"/>
        <v>514874365568</v>
      </c>
      <c r="AS71" s="354">
        <f t="shared" si="22"/>
        <v>3.5710667188923621E-2</v>
      </c>
      <c r="AT71" s="341">
        <v>137783047111</v>
      </c>
      <c r="AU71" s="340">
        <f t="shared" si="23"/>
        <v>137783047111</v>
      </c>
      <c r="AV71" s="340">
        <f t="shared" si="24"/>
        <v>275566094222</v>
      </c>
      <c r="AW71" s="340">
        <f t="shared" si="25"/>
        <v>413349141333</v>
      </c>
      <c r="AX71" s="340">
        <f t="shared" si="26"/>
        <v>551132188444</v>
      </c>
      <c r="AY71" s="340">
        <f t="shared" si="27"/>
        <v>688915235555</v>
      </c>
      <c r="AZ71" s="340">
        <f t="shared" si="28"/>
        <v>826698282666</v>
      </c>
      <c r="BA71" s="340">
        <f t="shared" si="29"/>
        <v>964481329777</v>
      </c>
      <c r="BB71" s="340">
        <f t="shared" si="30"/>
        <v>1102264376888</v>
      </c>
      <c r="BC71" s="354">
        <f t="shared" si="31"/>
        <v>7.6450876076981505E-2</v>
      </c>
      <c r="BD71" s="346">
        <v>294971656640</v>
      </c>
      <c r="BE71" s="345">
        <f t="shared" si="32"/>
        <v>294971656640</v>
      </c>
      <c r="BF71" s="345">
        <f t="shared" si="33"/>
        <v>589943313280</v>
      </c>
      <c r="BG71" s="345">
        <f t="shared" si="34"/>
        <v>884914969920</v>
      </c>
      <c r="BH71" s="345">
        <f t="shared" si="35"/>
        <v>1179886626560</v>
      </c>
      <c r="BI71" s="345">
        <f t="shared" si="36"/>
        <v>1474858283200</v>
      </c>
      <c r="BJ71" s="345">
        <f t="shared" si="37"/>
        <v>1769829939840</v>
      </c>
      <c r="BK71" s="345">
        <f t="shared" si="38"/>
        <v>2064801596480</v>
      </c>
      <c r="BL71" s="345">
        <f t="shared" si="39"/>
        <v>2359773253120</v>
      </c>
      <c r="BM71" s="354">
        <f t="shared" si="40"/>
        <v>0.16366920343864436</v>
      </c>
    </row>
    <row r="72" spans="2:65" s="41" customFormat="1" ht="24" customHeight="1">
      <c r="B72" s="53">
        <v>265</v>
      </c>
      <c r="C72" s="54" t="s">
        <v>5</v>
      </c>
      <c r="D72" s="49">
        <f t="shared" ref="D72:D106" si="58">B72+1</f>
        <v>266</v>
      </c>
      <c r="E72" s="43">
        <v>2342915744535</v>
      </c>
      <c r="F72" s="317">
        <v>571115568</v>
      </c>
      <c r="G72" s="313">
        <f t="shared" ref="G72:G106" si="59">$F72*G$6</f>
        <v>571115568</v>
      </c>
      <c r="H72" s="313">
        <f t="shared" si="57"/>
        <v>1142231136</v>
      </c>
      <c r="I72" s="313">
        <f t="shared" si="57"/>
        <v>1713346704</v>
      </c>
      <c r="J72" s="313">
        <f t="shared" si="57"/>
        <v>2284462272</v>
      </c>
      <c r="K72" s="313">
        <f t="shared" si="57"/>
        <v>2855577840</v>
      </c>
      <c r="L72" s="313">
        <f t="shared" si="57"/>
        <v>3426693408</v>
      </c>
      <c r="M72" s="313">
        <f t="shared" si="57"/>
        <v>3997808976</v>
      </c>
      <c r="N72" s="313">
        <f t="shared" si="57"/>
        <v>4568924544</v>
      </c>
      <c r="O72" s="354">
        <f t="shared" ref="O72:O106" si="60">F72/$E72</f>
        <v>2.4376274278414126E-4</v>
      </c>
      <c r="P72" s="352">
        <v>6120258214</v>
      </c>
      <c r="Q72" s="321">
        <f t="shared" si="41"/>
        <v>6120258214</v>
      </c>
      <c r="R72" s="321">
        <f t="shared" si="49"/>
        <v>12240516428</v>
      </c>
      <c r="S72" s="321">
        <f t="shared" si="50"/>
        <v>18360774642</v>
      </c>
      <c r="T72" s="321">
        <f t="shared" si="51"/>
        <v>24481032856</v>
      </c>
      <c r="U72" s="321">
        <f t="shared" si="52"/>
        <v>30601291070</v>
      </c>
      <c r="V72" s="321">
        <f t="shared" si="53"/>
        <v>36721549284</v>
      </c>
      <c r="W72" s="321">
        <f t="shared" si="54"/>
        <v>42841807498</v>
      </c>
      <c r="X72" s="321">
        <f t="shared" si="55"/>
        <v>48962065712</v>
      </c>
      <c r="Y72" s="354">
        <f t="shared" ref="Y72:Y106" si="61">P72/$E72</f>
        <v>2.612239995516651E-3</v>
      </c>
      <c r="Z72" s="327">
        <v>22164317197</v>
      </c>
      <c r="AA72" s="326">
        <f t="shared" ref="AA72:AA99" si="62">Z72</f>
        <v>22164317197</v>
      </c>
      <c r="AB72" s="326">
        <f t="shared" ref="AB72:AB99" si="63">Z72+Z73</f>
        <v>44328634394</v>
      </c>
      <c r="AC72" s="326">
        <f t="shared" ref="AC72:AC99" si="64">Z72+Z73+Z74</f>
        <v>66492951591</v>
      </c>
      <c r="AD72" s="326">
        <f t="shared" ref="AD72:AD99" si="65">Z72+Z73+Z74+Z75</f>
        <v>88657268788</v>
      </c>
      <c r="AE72" s="326">
        <f t="shared" ref="AE72:AE99" si="66">Z72+Z73+Z74+Z75+Z76</f>
        <v>110821585985</v>
      </c>
      <c r="AF72" s="326">
        <f t="shared" ref="AF72:AF99" si="67">Z72+Z73+Z74+Z75+Z76+Z77</f>
        <v>132985903182</v>
      </c>
      <c r="AG72" s="326">
        <f t="shared" ref="AG72:AG99" si="68">Z72+Z73+Z74+Z75+Z76+Z77+Z78</f>
        <v>155150220379</v>
      </c>
      <c r="AH72" s="326">
        <f t="shared" ref="AH72:AH99" si="69">Z72+Z73+Z74+Z75+Z76+Z77+Z78+Z79</f>
        <v>177314537576</v>
      </c>
      <c r="AI72" s="354">
        <f t="shared" ref="AI72:AI106" si="70">Z72/$E72</f>
        <v>9.4601426656932414E-3</v>
      </c>
      <c r="AJ72" s="334">
        <v>64359295696</v>
      </c>
      <c r="AK72" s="333">
        <f t="shared" ref="AK72:AK99" si="71">AJ72</f>
        <v>64359295696</v>
      </c>
      <c r="AL72" s="333">
        <f t="shared" ref="AL72:AL99" si="72">AJ72+AJ73</f>
        <v>128718591392</v>
      </c>
      <c r="AM72" s="333">
        <f t="shared" ref="AM72:AM99" si="73">AJ72+AJ73+AJ74</f>
        <v>193077887088</v>
      </c>
      <c r="AN72" s="333">
        <f t="shared" ref="AN72:AN99" si="74">AJ72+AJ73+AJ74+AJ75</f>
        <v>257437182784</v>
      </c>
      <c r="AO72" s="333">
        <f t="shared" ref="AO72:AO99" si="75">AJ72+AJ73+AJ74+AJ75+AJ76</f>
        <v>321796478480</v>
      </c>
      <c r="AP72" s="333">
        <f t="shared" ref="AP72:AP99" si="76">AJ72+AJ73+AJ74+AJ75+AJ76+AJ77</f>
        <v>386155774176</v>
      </c>
      <c r="AQ72" s="333">
        <f t="shared" ref="AQ72:AQ99" si="77">AJ72+AJ73+AJ74+AJ75+AJ76+AJ77+AJ78</f>
        <v>450515069872</v>
      </c>
      <c r="AR72" s="333">
        <f t="shared" ref="AR72:AR99" si="78">AJ72+AJ73+AJ74+AJ75+AJ76+AJ77+AJ78+AJ79</f>
        <v>514874365568</v>
      </c>
      <c r="AS72" s="354">
        <f t="shared" ref="AS72:AS106" si="79">AJ72/$E72</f>
        <v>2.7469743991486741E-2</v>
      </c>
      <c r="AT72" s="341">
        <v>137783047111</v>
      </c>
      <c r="AU72" s="340">
        <f t="shared" ref="AU72:AU99" si="80">AT72</f>
        <v>137783047111</v>
      </c>
      <c r="AV72" s="340">
        <f t="shared" ref="AV72:AV99" si="81">AT72+AT73</f>
        <v>275566094222</v>
      </c>
      <c r="AW72" s="340">
        <f t="shared" ref="AW72:AW99" si="82">AT72+AT73+AT74</f>
        <v>413349141333</v>
      </c>
      <c r="AX72" s="340">
        <f t="shared" ref="AX72:AX99" si="83">AT72+AT73+AT74+AT75</f>
        <v>551132188444</v>
      </c>
      <c r="AY72" s="340">
        <f t="shared" ref="AY72:AY99" si="84">AT72+AT73+AT74+AT75+AT76</f>
        <v>688915235555</v>
      </c>
      <c r="AZ72" s="340">
        <f t="shared" ref="AZ72:AZ99" si="85">AT72+AT73+AT74+AT75+AT76+AT77</f>
        <v>826698282666</v>
      </c>
      <c r="BA72" s="340">
        <f t="shared" ref="BA72:BA99" si="86">AT72+AT73+AT74+AT75+AT76+AT77+AT78</f>
        <v>964481329777</v>
      </c>
      <c r="BB72" s="340">
        <f t="shared" ref="BB72:BB99" si="87">AT72+AT73+AT74+AT75+AT76+AT77+AT78+AT79</f>
        <v>1102264376888</v>
      </c>
      <c r="BC72" s="354">
        <f t="shared" ref="BC72:BC106" si="88">AT72/$E72</f>
        <v>5.8808366213077751E-2</v>
      </c>
      <c r="BD72" s="346">
        <v>294971656640</v>
      </c>
      <c r="BE72" s="345">
        <f t="shared" ref="BE72:BE99" si="89">BD72</f>
        <v>294971656640</v>
      </c>
      <c r="BF72" s="345">
        <f t="shared" ref="BF72:BF99" si="90">BD72+BD73</f>
        <v>589943313280</v>
      </c>
      <c r="BG72" s="345">
        <f t="shared" ref="BG72:BG99" si="91">BD72+BD73+BD74</f>
        <v>884914969920</v>
      </c>
      <c r="BH72" s="345">
        <f t="shared" ref="BH72:BH99" si="92">BD72+BD73+BD74+BD75</f>
        <v>1179886626560</v>
      </c>
      <c r="BI72" s="345">
        <f t="shared" ref="BI72:BI99" si="93">BD72+BD73+BD74+BD75+BD76</f>
        <v>1474858283200</v>
      </c>
      <c r="BJ72" s="345">
        <f t="shared" ref="BJ72:BJ99" si="94">BD72+BD73+BD74+BD75+BD76+BD77</f>
        <v>1769829939840</v>
      </c>
      <c r="BK72" s="345">
        <f t="shared" ref="BK72:BK99" si="95">BD72+BD73+BD74+BD75+BD76+BD77+BD78</f>
        <v>2064801596480</v>
      </c>
      <c r="BL72" s="345">
        <f t="shared" ref="BL72:BL99" si="96">BD72+BD73+BD74+BD75+BD76+BD77+BD78+BD79</f>
        <v>2359773253120</v>
      </c>
      <c r="BM72" s="354">
        <f t="shared" ref="BM72:BM106" si="97">BD72/$E72</f>
        <v>0.12589938726052788</v>
      </c>
    </row>
    <row r="73" spans="2:65" s="41" customFormat="1" ht="24" customHeight="1">
      <c r="B73" s="53">
        <v>266</v>
      </c>
      <c r="C73" s="54" t="s">
        <v>5</v>
      </c>
      <c r="D73" s="49">
        <f t="shared" si="58"/>
        <v>267</v>
      </c>
      <c r="E73" s="43">
        <v>2366344901980</v>
      </c>
      <c r="F73" s="317">
        <v>571115568</v>
      </c>
      <c r="G73" s="313">
        <f t="shared" si="59"/>
        <v>571115568</v>
      </c>
      <c r="H73" s="313">
        <f t="shared" si="57"/>
        <v>1142231136</v>
      </c>
      <c r="I73" s="313">
        <f t="shared" si="57"/>
        <v>1713346704</v>
      </c>
      <c r="J73" s="313">
        <f t="shared" si="57"/>
        <v>2284462272</v>
      </c>
      <c r="K73" s="313">
        <f t="shared" si="57"/>
        <v>2855577840</v>
      </c>
      <c r="L73" s="313">
        <f t="shared" si="57"/>
        <v>3426693408</v>
      </c>
      <c r="M73" s="313">
        <f t="shared" si="57"/>
        <v>3997808976</v>
      </c>
      <c r="N73" s="313">
        <f t="shared" si="57"/>
        <v>4568924544</v>
      </c>
      <c r="O73" s="354">
        <f t="shared" si="60"/>
        <v>2.4134925028136366E-4</v>
      </c>
      <c r="P73" s="352">
        <v>6120258214</v>
      </c>
      <c r="Q73" s="321">
        <f t="shared" ref="Q73:Q99" si="98">P73</f>
        <v>6120258214</v>
      </c>
      <c r="R73" s="321">
        <f t="shared" si="49"/>
        <v>12240516428</v>
      </c>
      <c r="S73" s="321">
        <f t="shared" si="50"/>
        <v>18360774642</v>
      </c>
      <c r="T73" s="321">
        <f t="shared" si="51"/>
        <v>24481032856</v>
      </c>
      <c r="U73" s="321">
        <f t="shared" si="52"/>
        <v>30601291070</v>
      </c>
      <c r="V73" s="321">
        <f t="shared" si="53"/>
        <v>36721549284</v>
      </c>
      <c r="W73" s="321">
        <f t="shared" si="54"/>
        <v>42841807498</v>
      </c>
      <c r="X73" s="321">
        <f t="shared" si="55"/>
        <v>48962065712</v>
      </c>
      <c r="Y73" s="354">
        <f t="shared" si="61"/>
        <v>2.5863762331851856E-3</v>
      </c>
      <c r="Z73" s="327">
        <v>22164317197</v>
      </c>
      <c r="AA73" s="326">
        <f t="shared" si="62"/>
        <v>22164317197</v>
      </c>
      <c r="AB73" s="326">
        <f t="shared" si="63"/>
        <v>44328634394</v>
      </c>
      <c r="AC73" s="326">
        <f t="shared" si="64"/>
        <v>66492951591</v>
      </c>
      <c r="AD73" s="326">
        <f t="shared" si="65"/>
        <v>88657268788</v>
      </c>
      <c r="AE73" s="326">
        <f t="shared" si="66"/>
        <v>110821585985</v>
      </c>
      <c r="AF73" s="326">
        <f t="shared" si="67"/>
        <v>132985903182</v>
      </c>
      <c r="AG73" s="326">
        <f t="shared" si="68"/>
        <v>155150220379</v>
      </c>
      <c r="AH73" s="326">
        <f t="shared" si="69"/>
        <v>177314537576</v>
      </c>
      <c r="AI73" s="354">
        <f t="shared" si="70"/>
        <v>9.366477886826376E-3</v>
      </c>
      <c r="AJ73" s="334">
        <v>64359295696</v>
      </c>
      <c r="AK73" s="333">
        <f t="shared" si="71"/>
        <v>64359295696</v>
      </c>
      <c r="AL73" s="333">
        <f t="shared" si="72"/>
        <v>128718591392</v>
      </c>
      <c r="AM73" s="333">
        <f t="shared" si="73"/>
        <v>193077887088</v>
      </c>
      <c r="AN73" s="333">
        <f t="shared" si="74"/>
        <v>257437182784</v>
      </c>
      <c r="AO73" s="333">
        <f t="shared" si="75"/>
        <v>321796478480</v>
      </c>
      <c r="AP73" s="333">
        <f t="shared" si="76"/>
        <v>386155774176</v>
      </c>
      <c r="AQ73" s="333">
        <f t="shared" si="77"/>
        <v>450515069872</v>
      </c>
      <c r="AR73" s="333">
        <f t="shared" si="78"/>
        <v>514874365568</v>
      </c>
      <c r="AS73" s="354">
        <f t="shared" si="79"/>
        <v>2.7197766328208715E-2</v>
      </c>
      <c r="AT73" s="341">
        <v>137783047111</v>
      </c>
      <c r="AU73" s="340">
        <f t="shared" si="80"/>
        <v>137783047111</v>
      </c>
      <c r="AV73" s="340">
        <f t="shared" si="81"/>
        <v>275566094222</v>
      </c>
      <c r="AW73" s="340">
        <f t="shared" si="82"/>
        <v>413349141333</v>
      </c>
      <c r="AX73" s="340">
        <f t="shared" si="83"/>
        <v>551132188444</v>
      </c>
      <c r="AY73" s="340">
        <f t="shared" si="84"/>
        <v>688915235555</v>
      </c>
      <c r="AZ73" s="340">
        <f t="shared" si="85"/>
        <v>826698282666</v>
      </c>
      <c r="BA73" s="340">
        <f t="shared" si="86"/>
        <v>964481329777</v>
      </c>
      <c r="BB73" s="340">
        <f t="shared" si="87"/>
        <v>1102264376888</v>
      </c>
      <c r="BC73" s="354">
        <f t="shared" si="88"/>
        <v>5.8226105161471732E-2</v>
      </c>
      <c r="BD73" s="346">
        <v>294971656640</v>
      </c>
      <c r="BE73" s="345">
        <f t="shared" si="89"/>
        <v>294971656640</v>
      </c>
      <c r="BF73" s="345">
        <f t="shared" si="90"/>
        <v>589943313280</v>
      </c>
      <c r="BG73" s="345">
        <f t="shared" si="91"/>
        <v>884914969920</v>
      </c>
      <c r="BH73" s="345">
        <f t="shared" si="92"/>
        <v>1179886626560</v>
      </c>
      <c r="BI73" s="345">
        <f t="shared" si="93"/>
        <v>1474858283200</v>
      </c>
      <c r="BJ73" s="345">
        <f t="shared" si="94"/>
        <v>1769829939840</v>
      </c>
      <c r="BK73" s="345">
        <f t="shared" si="95"/>
        <v>2064801596480</v>
      </c>
      <c r="BL73" s="345">
        <f t="shared" si="96"/>
        <v>2359773253120</v>
      </c>
      <c r="BM73" s="354">
        <f t="shared" si="97"/>
        <v>0.12465285867380843</v>
      </c>
    </row>
    <row r="74" spans="2:65" s="41" customFormat="1" ht="24" customHeight="1">
      <c r="B74" s="53">
        <v>267</v>
      </c>
      <c r="C74" s="54" t="s">
        <v>5</v>
      </c>
      <c r="D74" s="49">
        <f t="shared" si="58"/>
        <v>268</v>
      </c>
      <c r="E74" s="43">
        <v>2390008350999</v>
      </c>
      <c r="F74" s="317">
        <v>571115568</v>
      </c>
      <c r="G74" s="313">
        <f t="shared" si="59"/>
        <v>571115568</v>
      </c>
      <c r="H74" s="313">
        <f t="shared" si="57"/>
        <v>1142231136</v>
      </c>
      <c r="I74" s="313">
        <f t="shared" si="57"/>
        <v>1713346704</v>
      </c>
      <c r="J74" s="313">
        <f t="shared" si="57"/>
        <v>2284462272</v>
      </c>
      <c r="K74" s="313">
        <f t="shared" si="57"/>
        <v>2855577840</v>
      </c>
      <c r="L74" s="313">
        <f t="shared" si="57"/>
        <v>3426693408</v>
      </c>
      <c r="M74" s="313">
        <f t="shared" si="57"/>
        <v>3997808976</v>
      </c>
      <c r="N74" s="313">
        <f t="shared" si="57"/>
        <v>4568924544</v>
      </c>
      <c r="O74" s="354">
        <f t="shared" si="60"/>
        <v>2.3895965374400442E-4</v>
      </c>
      <c r="P74" s="352">
        <v>6120258214</v>
      </c>
      <c r="Q74" s="321">
        <f t="shared" si="98"/>
        <v>6120258214</v>
      </c>
      <c r="R74" s="321">
        <f t="shared" si="49"/>
        <v>12240516428</v>
      </c>
      <c r="S74" s="321">
        <f t="shared" si="50"/>
        <v>18360774642</v>
      </c>
      <c r="T74" s="321">
        <f t="shared" si="51"/>
        <v>24481032856</v>
      </c>
      <c r="U74" s="321">
        <f t="shared" si="52"/>
        <v>30601291070</v>
      </c>
      <c r="V74" s="321">
        <f t="shared" si="53"/>
        <v>36721549284</v>
      </c>
      <c r="W74" s="321">
        <f t="shared" si="54"/>
        <v>42841807498</v>
      </c>
      <c r="X74" s="321">
        <f t="shared" si="55"/>
        <v>48962065712</v>
      </c>
      <c r="Y74" s="354">
        <f t="shared" si="61"/>
        <v>2.5607685477089617E-3</v>
      </c>
      <c r="Z74" s="327">
        <v>22164317197</v>
      </c>
      <c r="AA74" s="326">
        <f t="shared" si="62"/>
        <v>22164317197</v>
      </c>
      <c r="AB74" s="326">
        <f t="shared" si="63"/>
        <v>44328634394</v>
      </c>
      <c r="AC74" s="326">
        <f t="shared" si="64"/>
        <v>66492951591</v>
      </c>
      <c r="AD74" s="326">
        <f t="shared" si="65"/>
        <v>88657268788</v>
      </c>
      <c r="AE74" s="326">
        <f t="shared" si="66"/>
        <v>110821585985</v>
      </c>
      <c r="AF74" s="326">
        <f t="shared" si="67"/>
        <v>132985903182</v>
      </c>
      <c r="AG74" s="326">
        <f t="shared" si="68"/>
        <v>155150220379</v>
      </c>
      <c r="AH74" s="326">
        <f t="shared" si="69"/>
        <v>177314537576</v>
      </c>
      <c r="AI74" s="354">
        <f t="shared" si="70"/>
        <v>9.2737404820094176E-3</v>
      </c>
      <c r="AJ74" s="334">
        <v>64359295696</v>
      </c>
      <c r="AK74" s="333">
        <f t="shared" si="71"/>
        <v>64359295696</v>
      </c>
      <c r="AL74" s="333">
        <f t="shared" si="72"/>
        <v>128718591392</v>
      </c>
      <c r="AM74" s="333">
        <f t="shared" si="73"/>
        <v>193077887088</v>
      </c>
      <c r="AN74" s="333">
        <f t="shared" si="74"/>
        <v>257437182784</v>
      </c>
      <c r="AO74" s="333">
        <f t="shared" si="75"/>
        <v>321796478480</v>
      </c>
      <c r="AP74" s="333">
        <f t="shared" si="76"/>
        <v>386155774176</v>
      </c>
      <c r="AQ74" s="333">
        <f t="shared" si="77"/>
        <v>450515069872</v>
      </c>
      <c r="AR74" s="333">
        <f t="shared" si="78"/>
        <v>514874365568</v>
      </c>
      <c r="AS74" s="354">
        <f t="shared" si="79"/>
        <v>2.6928481513086952E-2</v>
      </c>
      <c r="AT74" s="341">
        <v>137783047111</v>
      </c>
      <c r="AU74" s="340">
        <f t="shared" si="80"/>
        <v>137783047111</v>
      </c>
      <c r="AV74" s="340">
        <f t="shared" si="81"/>
        <v>275566094222</v>
      </c>
      <c r="AW74" s="340">
        <f t="shared" si="82"/>
        <v>413349141333</v>
      </c>
      <c r="AX74" s="340">
        <f t="shared" si="83"/>
        <v>551132188444</v>
      </c>
      <c r="AY74" s="340">
        <f t="shared" si="84"/>
        <v>688915235555</v>
      </c>
      <c r="AZ74" s="340">
        <f t="shared" si="85"/>
        <v>826698282666</v>
      </c>
      <c r="BA74" s="340">
        <f t="shared" si="86"/>
        <v>964481329777</v>
      </c>
      <c r="BB74" s="340">
        <f t="shared" si="87"/>
        <v>1102264376888</v>
      </c>
      <c r="BC74" s="354">
        <f t="shared" si="88"/>
        <v>5.7649609070783391E-2</v>
      </c>
      <c r="BD74" s="346">
        <v>294971656640</v>
      </c>
      <c r="BE74" s="345">
        <f t="shared" si="89"/>
        <v>294971656640</v>
      </c>
      <c r="BF74" s="345">
        <f t="shared" si="90"/>
        <v>589943313280</v>
      </c>
      <c r="BG74" s="345">
        <f t="shared" si="91"/>
        <v>884914969920</v>
      </c>
      <c r="BH74" s="345">
        <f t="shared" si="92"/>
        <v>1179886626560</v>
      </c>
      <c r="BI74" s="345">
        <f t="shared" si="93"/>
        <v>1474858283200</v>
      </c>
      <c r="BJ74" s="345">
        <f t="shared" si="94"/>
        <v>1769829939840</v>
      </c>
      <c r="BK74" s="345">
        <f t="shared" si="95"/>
        <v>2064801596480</v>
      </c>
      <c r="BL74" s="345">
        <f t="shared" si="96"/>
        <v>2359773253120</v>
      </c>
      <c r="BM74" s="354">
        <f t="shared" si="97"/>
        <v>0.12341867195430709</v>
      </c>
    </row>
    <row r="75" spans="2:65" s="41" customFormat="1" ht="24" customHeight="1">
      <c r="B75" s="53">
        <v>268</v>
      </c>
      <c r="C75" s="54" t="s">
        <v>5</v>
      </c>
      <c r="D75" s="49">
        <f t="shared" si="58"/>
        <v>269</v>
      </c>
      <c r="E75" s="43">
        <v>2413908434508</v>
      </c>
      <c r="F75" s="317">
        <v>571115568</v>
      </c>
      <c r="G75" s="313">
        <f t="shared" si="59"/>
        <v>571115568</v>
      </c>
      <c r="H75" s="313">
        <f t="shared" si="57"/>
        <v>1142231136</v>
      </c>
      <c r="I75" s="313">
        <f t="shared" si="57"/>
        <v>1713346704</v>
      </c>
      <c r="J75" s="313">
        <f t="shared" si="57"/>
        <v>2284462272</v>
      </c>
      <c r="K75" s="313">
        <f t="shared" si="57"/>
        <v>2855577840</v>
      </c>
      <c r="L75" s="313">
        <f t="shared" si="57"/>
        <v>3426693408</v>
      </c>
      <c r="M75" s="313">
        <f t="shared" si="57"/>
        <v>3997808976</v>
      </c>
      <c r="N75" s="313">
        <f t="shared" si="57"/>
        <v>4568924544</v>
      </c>
      <c r="O75" s="354">
        <f t="shared" si="60"/>
        <v>2.3659371657831923E-4</v>
      </c>
      <c r="P75" s="352">
        <v>6120258214</v>
      </c>
      <c r="Q75" s="321">
        <f t="shared" si="98"/>
        <v>6120258214</v>
      </c>
      <c r="R75" s="321">
        <f t="shared" si="49"/>
        <v>12240516428</v>
      </c>
      <c r="S75" s="321">
        <f t="shared" si="50"/>
        <v>18360774642</v>
      </c>
      <c r="T75" s="321">
        <f t="shared" si="51"/>
        <v>24481032856</v>
      </c>
      <c r="U75" s="321">
        <f t="shared" si="52"/>
        <v>30601291070</v>
      </c>
      <c r="V75" s="321">
        <f t="shared" si="53"/>
        <v>36721549284</v>
      </c>
      <c r="W75" s="321">
        <f t="shared" si="54"/>
        <v>42841807498</v>
      </c>
      <c r="X75" s="321">
        <f t="shared" si="55"/>
        <v>48962065712</v>
      </c>
      <c r="Y75" s="354">
        <f t="shared" si="61"/>
        <v>2.5354144036732794E-3</v>
      </c>
      <c r="Z75" s="327">
        <v>22164317197</v>
      </c>
      <c r="AA75" s="326">
        <f t="shared" si="62"/>
        <v>22164317197</v>
      </c>
      <c r="AB75" s="326">
        <f t="shared" si="63"/>
        <v>44328634394</v>
      </c>
      <c r="AC75" s="326">
        <f t="shared" si="64"/>
        <v>66492951591</v>
      </c>
      <c r="AD75" s="326">
        <f t="shared" si="65"/>
        <v>88657268788</v>
      </c>
      <c r="AE75" s="326">
        <f t="shared" si="66"/>
        <v>110821585985</v>
      </c>
      <c r="AF75" s="326">
        <f t="shared" si="67"/>
        <v>132985903182</v>
      </c>
      <c r="AG75" s="326">
        <f t="shared" si="68"/>
        <v>155150220379</v>
      </c>
      <c r="AH75" s="326">
        <f t="shared" si="69"/>
        <v>177314537576</v>
      </c>
      <c r="AI75" s="354">
        <f t="shared" si="70"/>
        <v>9.1819212693200203E-3</v>
      </c>
      <c r="AJ75" s="334">
        <v>64359295696</v>
      </c>
      <c r="AK75" s="333">
        <f t="shared" si="71"/>
        <v>64359295696</v>
      </c>
      <c r="AL75" s="333">
        <f t="shared" si="72"/>
        <v>128718591392</v>
      </c>
      <c r="AM75" s="333">
        <f t="shared" si="73"/>
        <v>193077887088</v>
      </c>
      <c r="AN75" s="333">
        <f t="shared" si="74"/>
        <v>257437182784</v>
      </c>
      <c r="AO75" s="333">
        <f t="shared" si="75"/>
        <v>321796478480</v>
      </c>
      <c r="AP75" s="333">
        <f t="shared" si="76"/>
        <v>386155774176</v>
      </c>
      <c r="AQ75" s="333">
        <f t="shared" si="77"/>
        <v>450515069872</v>
      </c>
      <c r="AR75" s="333">
        <f t="shared" si="78"/>
        <v>514874365568</v>
      </c>
      <c r="AS75" s="354">
        <f t="shared" si="79"/>
        <v>2.6661862884255441E-2</v>
      </c>
      <c r="AT75" s="341">
        <v>137783047111</v>
      </c>
      <c r="AU75" s="340">
        <f t="shared" si="80"/>
        <v>137783047111</v>
      </c>
      <c r="AV75" s="340">
        <f t="shared" si="81"/>
        <v>275566094222</v>
      </c>
      <c r="AW75" s="340">
        <f t="shared" si="82"/>
        <v>413349141333</v>
      </c>
      <c r="AX75" s="340">
        <f t="shared" si="83"/>
        <v>551132188444</v>
      </c>
      <c r="AY75" s="340">
        <f t="shared" si="84"/>
        <v>688915235555</v>
      </c>
      <c r="AZ75" s="340">
        <f t="shared" si="85"/>
        <v>826698282666</v>
      </c>
      <c r="BA75" s="340">
        <f t="shared" si="86"/>
        <v>964481329777</v>
      </c>
      <c r="BB75" s="340">
        <f t="shared" si="87"/>
        <v>1102264376888</v>
      </c>
      <c r="BC75" s="354">
        <f t="shared" si="88"/>
        <v>5.707882086218518E-2</v>
      </c>
      <c r="BD75" s="346">
        <v>294971656640</v>
      </c>
      <c r="BE75" s="345">
        <f t="shared" si="89"/>
        <v>294971656640</v>
      </c>
      <c r="BF75" s="345">
        <f t="shared" si="90"/>
        <v>589943313280</v>
      </c>
      <c r="BG75" s="345">
        <f t="shared" si="91"/>
        <v>884914969920</v>
      </c>
      <c r="BH75" s="345">
        <f t="shared" si="92"/>
        <v>1179886626560</v>
      </c>
      <c r="BI75" s="345">
        <f t="shared" si="93"/>
        <v>1474858283200</v>
      </c>
      <c r="BJ75" s="345">
        <f t="shared" si="94"/>
        <v>1769829939840</v>
      </c>
      <c r="BK75" s="345">
        <f t="shared" si="95"/>
        <v>2064801596480</v>
      </c>
      <c r="BL75" s="345">
        <f t="shared" si="96"/>
        <v>2359773253120</v>
      </c>
      <c r="BM75" s="354">
        <f t="shared" si="97"/>
        <v>0.12219670490530465</v>
      </c>
    </row>
    <row r="76" spans="2:65" s="41" customFormat="1" ht="24" customHeight="1" thickBot="1">
      <c r="B76" s="55">
        <v>269</v>
      </c>
      <c r="C76" s="56" t="s">
        <v>5</v>
      </c>
      <c r="D76" s="50">
        <f t="shared" si="58"/>
        <v>270</v>
      </c>
      <c r="E76" s="45">
        <v>2438047518853</v>
      </c>
      <c r="F76" s="318">
        <v>571115568</v>
      </c>
      <c r="G76" s="313">
        <f t="shared" si="59"/>
        <v>571115568</v>
      </c>
      <c r="H76" s="313">
        <f t="shared" si="57"/>
        <v>1142231136</v>
      </c>
      <c r="I76" s="313">
        <f t="shared" si="57"/>
        <v>1713346704</v>
      </c>
      <c r="J76" s="313">
        <f t="shared" si="57"/>
        <v>2284462272</v>
      </c>
      <c r="K76" s="313">
        <f t="shared" si="57"/>
        <v>2855577840</v>
      </c>
      <c r="L76" s="313">
        <f t="shared" si="57"/>
        <v>3426693408</v>
      </c>
      <c r="M76" s="313">
        <f t="shared" si="57"/>
        <v>3997808976</v>
      </c>
      <c r="N76" s="313">
        <f t="shared" si="57"/>
        <v>4568924544</v>
      </c>
      <c r="O76" s="354">
        <f t="shared" si="60"/>
        <v>2.34251204532997E-4</v>
      </c>
      <c r="P76" s="353">
        <v>6120258214</v>
      </c>
      <c r="Q76" s="321">
        <f t="shared" si="98"/>
        <v>6120258214</v>
      </c>
      <c r="R76" s="321">
        <f t="shared" si="49"/>
        <v>12240516428</v>
      </c>
      <c r="S76" s="321">
        <f t="shared" si="50"/>
        <v>18360774642</v>
      </c>
      <c r="T76" s="321">
        <f t="shared" si="51"/>
        <v>24481032856</v>
      </c>
      <c r="U76" s="321">
        <f t="shared" si="52"/>
        <v>30601291070</v>
      </c>
      <c r="V76" s="321">
        <f t="shared" si="53"/>
        <v>36721549284</v>
      </c>
      <c r="W76" s="321">
        <f t="shared" si="54"/>
        <v>42841807498</v>
      </c>
      <c r="X76" s="321">
        <f t="shared" si="55"/>
        <v>48962065712</v>
      </c>
      <c r="Y76" s="354">
        <f t="shared" si="61"/>
        <v>2.5103112907657052E-3</v>
      </c>
      <c r="Z76" s="328">
        <v>22164317197</v>
      </c>
      <c r="AA76" s="326">
        <f t="shared" si="62"/>
        <v>22164317197</v>
      </c>
      <c r="AB76" s="326">
        <f t="shared" si="63"/>
        <v>44328634394</v>
      </c>
      <c r="AC76" s="326">
        <f t="shared" si="64"/>
        <v>66492951591</v>
      </c>
      <c r="AD76" s="326">
        <f t="shared" si="65"/>
        <v>88657268788</v>
      </c>
      <c r="AE76" s="326">
        <f t="shared" si="66"/>
        <v>110821585985</v>
      </c>
      <c r="AF76" s="326">
        <f t="shared" si="67"/>
        <v>132985903182</v>
      </c>
      <c r="AG76" s="326">
        <f t="shared" si="68"/>
        <v>155150220379</v>
      </c>
      <c r="AH76" s="326">
        <f t="shared" si="69"/>
        <v>177314537576</v>
      </c>
      <c r="AI76" s="354">
        <f t="shared" si="70"/>
        <v>9.0910111577428929E-3</v>
      </c>
      <c r="AJ76" s="335">
        <v>64359295696</v>
      </c>
      <c r="AK76" s="333">
        <f t="shared" si="71"/>
        <v>64359295696</v>
      </c>
      <c r="AL76" s="333">
        <f t="shared" si="72"/>
        <v>128718591392</v>
      </c>
      <c r="AM76" s="333">
        <f t="shared" si="73"/>
        <v>193077887088</v>
      </c>
      <c r="AN76" s="333">
        <f t="shared" si="74"/>
        <v>257437182784</v>
      </c>
      <c r="AO76" s="333">
        <f t="shared" si="75"/>
        <v>321796478480</v>
      </c>
      <c r="AP76" s="333">
        <f t="shared" si="76"/>
        <v>386155774176</v>
      </c>
      <c r="AQ76" s="333">
        <f t="shared" si="77"/>
        <v>450515069872</v>
      </c>
      <c r="AR76" s="333">
        <f t="shared" si="78"/>
        <v>514874365568</v>
      </c>
      <c r="AS76" s="354">
        <f t="shared" si="79"/>
        <v>2.6397884043818133E-2</v>
      </c>
      <c r="AT76" s="342">
        <v>137783047111</v>
      </c>
      <c r="AU76" s="340">
        <f t="shared" si="80"/>
        <v>137783047111</v>
      </c>
      <c r="AV76" s="340">
        <f t="shared" si="81"/>
        <v>275566094222</v>
      </c>
      <c r="AW76" s="340">
        <f t="shared" si="82"/>
        <v>413349141333</v>
      </c>
      <c r="AX76" s="340">
        <f t="shared" si="83"/>
        <v>551132188444</v>
      </c>
      <c r="AY76" s="340">
        <f t="shared" si="84"/>
        <v>688915235555</v>
      </c>
      <c r="AZ76" s="340">
        <f t="shared" si="85"/>
        <v>826698282666</v>
      </c>
      <c r="BA76" s="340">
        <f t="shared" si="86"/>
        <v>964481329777</v>
      </c>
      <c r="BB76" s="340">
        <f t="shared" si="87"/>
        <v>1102264376888</v>
      </c>
      <c r="BC76" s="354">
        <f t="shared" si="88"/>
        <v>5.6513684021967381E-2</v>
      </c>
      <c r="BD76" s="347">
        <v>294971656640</v>
      </c>
      <c r="BE76" s="345">
        <f t="shared" si="89"/>
        <v>294971656640</v>
      </c>
      <c r="BF76" s="345">
        <f t="shared" si="90"/>
        <v>589943313280</v>
      </c>
      <c r="BG76" s="345">
        <f t="shared" si="91"/>
        <v>884914969920</v>
      </c>
      <c r="BH76" s="345">
        <f t="shared" si="92"/>
        <v>1179886626560</v>
      </c>
      <c r="BI76" s="345">
        <f t="shared" si="93"/>
        <v>1474858283200</v>
      </c>
      <c r="BJ76" s="345">
        <f t="shared" si="94"/>
        <v>1769829939840</v>
      </c>
      <c r="BK76" s="345">
        <f t="shared" si="95"/>
        <v>2064801596480</v>
      </c>
      <c r="BL76" s="345">
        <f t="shared" si="96"/>
        <v>2359773253120</v>
      </c>
      <c r="BM76" s="354">
        <f t="shared" si="97"/>
        <v>0.12098683653990956</v>
      </c>
    </row>
    <row r="77" spans="2:65" s="41" customFormat="1" ht="24" customHeight="1">
      <c r="B77" s="59">
        <v>270</v>
      </c>
      <c r="C77" s="60" t="s">
        <v>5</v>
      </c>
      <c r="D77" s="52">
        <f t="shared" si="58"/>
        <v>271</v>
      </c>
      <c r="E77" s="44">
        <v>5412465491853</v>
      </c>
      <c r="F77" s="316">
        <v>571115568</v>
      </c>
      <c r="G77" s="313">
        <f t="shared" si="59"/>
        <v>571115568</v>
      </c>
      <c r="H77" s="313">
        <f t="shared" si="57"/>
        <v>1142231136</v>
      </c>
      <c r="I77" s="313">
        <f t="shared" si="57"/>
        <v>1713346704</v>
      </c>
      <c r="J77" s="313">
        <f t="shared" si="57"/>
        <v>2284462272</v>
      </c>
      <c r="K77" s="313">
        <f t="shared" si="57"/>
        <v>2855577840</v>
      </c>
      <c r="L77" s="313">
        <f t="shared" si="57"/>
        <v>3426693408</v>
      </c>
      <c r="M77" s="313">
        <f t="shared" si="57"/>
        <v>3997808976</v>
      </c>
      <c r="N77" s="313">
        <f t="shared" si="57"/>
        <v>4568924544</v>
      </c>
      <c r="O77" s="354">
        <f t="shared" si="60"/>
        <v>1.0551856060046197E-4</v>
      </c>
      <c r="P77" s="351">
        <v>6120258214</v>
      </c>
      <c r="Q77" s="321">
        <f t="shared" si="98"/>
        <v>6120258214</v>
      </c>
      <c r="R77" s="321">
        <f t="shared" si="49"/>
        <v>12240516428</v>
      </c>
      <c r="S77" s="321">
        <f t="shared" si="50"/>
        <v>18360774642</v>
      </c>
      <c r="T77" s="321">
        <f t="shared" si="51"/>
        <v>24481032856</v>
      </c>
      <c r="U77" s="321">
        <f t="shared" si="52"/>
        <v>30601291070</v>
      </c>
      <c r="V77" s="321">
        <f t="shared" si="53"/>
        <v>36721549284</v>
      </c>
      <c r="W77" s="321">
        <f t="shared" si="54"/>
        <v>42841807498</v>
      </c>
      <c r="X77" s="321">
        <f t="shared" si="55"/>
        <v>48962065712</v>
      </c>
      <c r="Y77" s="354">
        <f t="shared" si="61"/>
        <v>1.1307708516964017E-3</v>
      </c>
      <c r="Z77" s="326">
        <v>22164317197</v>
      </c>
      <c r="AA77" s="326">
        <f t="shared" si="62"/>
        <v>22164317197</v>
      </c>
      <c r="AB77" s="326">
        <f t="shared" si="63"/>
        <v>44328634394</v>
      </c>
      <c r="AC77" s="326">
        <f t="shared" si="64"/>
        <v>66492951591</v>
      </c>
      <c r="AD77" s="326">
        <f t="shared" si="65"/>
        <v>88657268788</v>
      </c>
      <c r="AE77" s="326">
        <f t="shared" si="66"/>
        <v>110821585985</v>
      </c>
      <c r="AF77" s="326">
        <f t="shared" si="67"/>
        <v>132985903182</v>
      </c>
      <c r="AG77" s="326">
        <f t="shared" si="68"/>
        <v>155150220379</v>
      </c>
      <c r="AH77" s="326">
        <f t="shared" si="69"/>
        <v>177314537576</v>
      </c>
      <c r="AI77" s="354">
        <f t="shared" si="70"/>
        <v>4.0950500710558568E-3</v>
      </c>
      <c r="AJ77" s="333">
        <v>64359295696</v>
      </c>
      <c r="AK77" s="333">
        <f t="shared" si="71"/>
        <v>64359295696</v>
      </c>
      <c r="AL77" s="333">
        <f t="shared" si="72"/>
        <v>128718591392</v>
      </c>
      <c r="AM77" s="333">
        <f t="shared" si="73"/>
        <v>193077887088</v>
      </c>
      <c r="AN77" s="333">
        <f t="shared" si="74"/>
        <v>257437182784</v>
      </c>
      <c r="AO77" s="333">
        <f t="shared" si="75"/>
        <v>321796478480</v>
      </c>
      <c r="AP77" s="333">
        <f t="shared" si="76"/>
        <v>386155774176</v>
      </c>
      <c r="AQ77" s="333">
        <f t="shared" si="77"/>
        <v>450515069872</v>
      </c>
      <c r="AR77" s="333">
        <f t="shared" si="78"/>
        <v>514874365568</v>
      </c>
      <c r="AS77" s="354">
        <f t="shared" si="79"/>
        <v>1.1890938758478086E-2</v>
      </c>
      <c r="AT77" s="340">
        <v>137783047111</v>
      </c>
      <c r="AU77" s="340">
        <f t="shared" si="80"/>
        <v>137783047111</v>
      </c>
      <c r="AV77" s="340">
        <f t="shared" si="81"/>
        <v>275566094222</v>
      </c>
      <c r="AW77" s="340">
        <f t="shared" si="82"/>
        <v>413349141333</v>
      </c>
      <c r="AX77" s="340">
        <f t="shared" si="83"/>
        <v>551132188444</v>
      </c>
      <c r="AY77" s="340">
        <f t="shared" si="84"/>
        <v>688915235555</v>
      </c>
      <c r="AZ77" s="340">
        <f t="shared" si="85"/>
        <v>826698282666</v>
      </c>
      <c r="BA77" s="340">
        <f t="shared" si="86"/>
        <v>964481329777</v>
      </c>
      <c r="BB77" s="340">
        <f t="shared" si="87"/>
        <v>1102264376888</v>
      </c>
      <c r="BC77" s="354">
        <f t="shared" si="88"/>
        <v>2.5456614424312733E-2</v>
      </c>
      <c r="BD77" s="345">
        <v>294971656640</v>
      </c>
      <c r="BE77" s="345">
        <f t="shared" si="89"/>
        <v>294971656640</v>
      </c>
      <c r="BF77" s="345">
        <f t="shared" si="90"/>
        <v>589943313280</v>
      </c>
      <c r="BG77" s="345">
        <f t="shared" si="91"/>
        <v>884914969920</v>
      </c>
      <c r="BH77" s="345">
        <f t="shared" si="92"/>
        <v>1179886626560</v>
      </c>
      <c r="BI77" s="345">
        <f t="shared" si="93"/>
        <v>1474858283200</v>
      </c>
      <c r="BJ77" s="345">
        <f t="shared" si="94"/>
        <v>1769829939840</v>
      </c>
      <c r="BK77" s="345">
        <f t="shared" si="95"/>
        <v>2064801596480</v>
      </c>
      <c r="BL77" s="345">
        <f t="shared" si="96"/>
        <v>2359773253120</v>
      </c>
      <c r="BM77" s="354">
        <f t="shared" si="97"/>
        <v>5.4498575017983927E-2</v>
      </c>
    </row>
    <row r="78" spans="2:65" s="41" customFormat="1" ht="24" customHeight="1">
      <c r="B78" s="53">
        <v>271</v>
      </c>
      <c r="C78" s="54" t="s">
        <v>5</v>
      </c>
      <c r="D78" s="49">
        <f t="shared" si="58"/>
        <v>272</v>
      </c>
      <c r="E78" s="43">
        <v>5466590146771</v>
      </c>
      <c r="F78" s="317">
        <v>571115568</v>
      </c>
      <c r="G78" s="313">
        <f t="shared" si="59"/>
        <v>571115568</v>
      </c>
      <c r="H78" s="313">
        <f t="shared" si="57"/>
        <v>1142231136</v>
      </c>
      <c r="I78" s="313">
        <f t="shared" si="57"/>
        <v>1713346704</v>
      </c>
      <c r="J78" s="313">
        <f t="shared" si="57"/>
        <v>2284462272</v>
      </c>
      <c r="K78" s="313">
        <f t="shared" si="57"/>
        <v>2855577840</v>
      </c>
      <c r="L78" s="313">
        <f t="shared" si="57"/>
        <v>3426693408</v>
      </c>
      <c r="M78" s="313">
        <f t="shared" si="57"/>
        <v>3997808976</v>
      </c>
      <c r="N78" s="313">
        <f t="shared" si="57"/>
        <v>4568924544</v>
      </c>
      <c r="O78" s="354">
        <f t="shared" si="60"/>
        <v>1.0447382237670515E-4</v>
      </c>
      <c r="P78" s="352">
        <v>6120258214</v>
      </c>
      <c r="Q78" s="321">
        <f t="shared" si="98"/>
        <v>6120258214</v>
      </c>
      <c r="R78" s="321">
        <f t="shared" si="49"/>
        <v>12240516428</v>
      </c>
      <c r="S78" s="321">
        <f t="shared" si="50"/>
        <v>18360774642</v>
      </c>
      <c r="T78" s="321">
        <f t="shared" si="51"/>
        <v>24481032856</v>
      </c>
      <c r="U78" s="321">
        <f t="shared" si="52"/>
        <v>30601291070</v>
      </c>
      <c r="V78" s="321">
        <f t="shared" si="53"/>
        <v>36721549284</v>
      </c>
      <c r="W78" s="321">
        <f t="shared" si="54"/>
        <v>42841807498</v>
      </c>
      <c r="X78" s="321">
        <f t="shared" si="55"/>
        <v>48962065712</v>
      </c>
      <c r="Y78" s="354">
        <f t="shared" si="61"/>
        <v>1.1195751006896151E-3</v>
      </c>
      <c r="Z78" s="327">
        <v>22164317197</v>
      </c>
      <c r="AA78" s="326">
        <f t="shared" si="62"/>
        <v>22164317197</v>
      </c>
      <c r="AB78" s="326">
        <f t="shared" si="63"/>
        <v>44328634394</v>
      </c>
      <c r="AC78" s="326">
        <f t="shared" si="64"/>
        <v>66492951591</v>
      </c>
      <c r="AD78" s="326">
        <f t="shared" si="65"/>
        <v>88657268788</v>
      </c>
      <c r="AE78" s="326">
        <f t="shared" si="66"/>
        <v>110821585985</v>
      </c>
      <c r="AF78" s="326">
        <f t="shared" si="67"/>
        <v>132985903182</v>
      </c>
      <c r="AG78" s="326">
        <f t="shared" si="68"/>
        <v>155150220379</v>
      </c>
      <c r="AH78" s="326">
        <f t="shared" si="69"/>
        <v>177314537576</v>
      </c>
      <c r="AI78" s="354">
        <f t="shared" si="70"/>
        <v>4.0545050208477757E-3</v>
      </c>
      <c r="AJ78" s="334">
        <v>64359295696</v>
      </c>
      <c r="AK78" s="333">
        <f t="shared" si="71"/>
        <v>64359295696</v>
      </c>
      <c r="AL78" s="333">
        <f t="shared" si="72"/>
        <v>128718591392</v>
      </c>
      <c r="AM78" s="333">
        <f t="shared" si="73"/>
        <v>193077887088</v>
      </c>
      <c r="AN78" s="333">
        <f t="shared" si="74"/>
        <v>257437182784</v>
      </c>
      <c r="AO78" s="333">
        <f t="shared" si="75"/>
        <v>321796478480</v>
      </c>
      <c r="AP78" s="333">
        <f t="shared" si="76"/>
        <v>386155774176</v>
      </c>
      <c r="AQ78" s="333">
        <f t="shared" si="77"/>
        <v>450515069872</v>
      </c>
      <c r="AR78" s="333">
        <f t="shared" si="78"/>
        <v>514874365568</v>
      </c>
      <c r="AS78" s="354">
        <f t="shared" si="79"/>
        <v>1.1773206691563605E-2</v>
      </c>
      <c r="AT78" s="341">
        <v>137783047111</v>
      </c>
      <c r="AU78" s="340">
        <f t="shared" si="80"/>
        <v>137783047111</v>
      </c>
      <c r="AV78" s="340">
        <f t="shared" si="81"/>
        <v>275566094222</v>
      </c>
      <c r="AW78" s="340">
        <f t="shared" si="82"/>
        <v>413349141333</v>
      </c>
      <c r="AX78" s="340">
        <f t="shared" si="83"/>
        <v>551132188444</v>
      </c>
      <c r="AY78" s="340">
        <f t="shared" si="84"/>
        <v>688915235555</v>
      </c>
      <c r="AZ78" s="340">
        <f t="shared" si="85"/>
        <v>826698282666</v>
      </c>
      <c r="BA78" s="340">
        <f t="shared" si="86"/>
        <v>964481329777</v>
      </c>
      <c r="BB78" s="340">
        <f t="shared" si="87"/>
        <v>1102264376888</v>
      </c>
      <c r="BC78" s="354">
        <f t="shared" si="88"/>
        <v>2.5204568736945744E-2</v>
      </c>
      <c r="BD78" s="346">
        <v>294971656640</v>
      </c>
      <c r="BE78" s="345">
        <f t="shared" si="89"/>
        <v>294971656640</v>
      </c>
      <c r="BF78" s="345">
        <f t="shared" si="90"/>
        <v>589943313280</v>
      </c>
      <c r="BG78" s="345">
        <f t="shared" si="91"/>
        <v>884914969920</v>
      </c>
      <c r="BH78" s="345">
        <f t="shared" si="92"/>
        <v>1179886626560</v>
      </c>
      <c r="BI78" s="345">
        <f t="shared" si="93"/>
        <v>1474858283200</v>
      </c>
      <c r="BJ78" s="345">
        <f t="shared" si="94"/>
        <v>1769829939840</v>
      </c>
      <c r="BK78" s="345">
        <f t="shared" si="95"/>
        <v>2064801596480</v>
      </c>
      <c r="BL78" s="345">
        <f t="shared" si="96"/>
        <v>2359773253120</v>
      </c>
      <c r="BM78" s="354">
        <f t="shared" si="97"/>
        <v>5.3958985166325954E-2</v>
      </c>
    </row>
    <row r="79" spans="2:65" s="41" customFormat="1" ht="24" customHeight="1">
      <c r="B79" s="53">
        <v>272</v>
      </c>
      <c r="C79" s="54" t="s">
        <v>5</v>
      </c>
      <c r="D79" s="49">
        <f t="shared" si="58"/>
        <v>273</v>
      </c>
      <c r="E79" s="43">
        <v>5521256048238</v>
      </c>
      <c r="F79" s="317">
        <v>571115568</v>
      </c>
      <c r="G79" s="313">
        <f t="shared" si="59"/>
        <v>571115568</v>
      </c>
      <c r="H79" s="313">
        <f t="shared" si="57"/>
        <v>1142231136</v>
      </c>
      <c r="I79" s="313">
        <f t="shared" si="57"/>
        <v>1713346704</v>
      </c>
      <c r="J79" s="313">
        <f t="shared" si="57"/>
        <v>2284462272</v>
      </c>
      <c r="K79" s="313">
        <f t="shared" si="57"/>
        <v>2855577840</v>
      </c>
      <c r="L79" s="313">
        <f t="shared" si="57"/>
        <v>3426693408</v>
      </c>
      <c r="M79" s="313">
        <f t="shared" si="57"/>
        <v>3997808976</v>
      </c>
      <c r="N79" s="313">
        <f t="shared" si="57"/>
        <v>4568924544</v>
      </c>
      <c r="O79" s="354">
        <f t="shared" si="60"/>
        <v>1.0343942809576097E-4</v>
      </c>
      <c r="P79" s="352">
        <v>6120258214</v>
      </c>
      <c r="Q79" s="321">
        <f t="shared" si="98"/>
        <v>6120258214</v>
      </c>
      <c r="R79" s="321">
        <f t="shared" si="49"/>
        <v>12240516428</v>
      </c>
      <c r="S79" s="321">
        <f t="shared" si="50"/>
        <v>18360774642</v>
      </c>
      <c r="T79" s="321">
        <f t="shared" si="51"/>
        <v>24481032856</v>
      </c>
      <c r="U79" s="321">
        <f t="shared" si="52"/>
        <v>30601291070</v>
      </c>
      <c r="V79" s="321">
        <f t="shared" si="53"/>
        <v>36721549284</v>
      </c>
      <c r="W79" s="321">
        <f t="shared" si="54"/>
        <v>42841807498</v>
      </c>
      <c r="X79" s="321">
        <f t="shared" si="55"/>
        <v>48962065712</v>
      </c>
      <c r="Y79" s="354">
        <f t="shared" si="61"/>
        <v>1.1084901987027317E-3</v>
      </c>
      <c r="Z79" s="327">
        <v>22164317197</v>
      </c>
      <c r="AA79" s="326">
        <f t="shared" si="62"/>
        <v>22164317197</v>
      </c>
      <c r="AB79" s="326">
        <f t="shared" si="63"/>
        <v>44328634394</v>
      </c>
      <c r="AC79" s="326">
        <f t="shared" si="64"/>
        <v>66492951591</v>
      </c>
      <c r="AD79" s="326">
        <f t="shared" si="65"/>
        <v>88657268788</v>
      </c>
      <c r="AE79" s="326">
        <f t="shared" si="66"/>
        <v>110821585985</v>
      </c>
      <c r="AF79" s="326">
        <f t="shared" si="67"/>
        <v>132985903182</v>
      </c>
      <c r="AG79" s="326">
        <f t="shared" si="68"/>
        <v>155150220379</v>
      </c>
      <c r="AH79" s="326">
        <f t="shared" si="69"/>
        <v>177314537576</v>
      </c>
      <c r="AI79" s="354">
        <f t="shared" si="70"/>
        <v>4.0143614067804922E-3</v>
      </c>
      <c r="AJ79" s="334">
        <v>64359295696</v>
      </c>
      <c r="AK79" s="333">
        <f t="shared" si="71"/>
        <v>64359295696</v>
      </c>
      <c r="AL79" s="333">
        <f t="shared" si="72"/>
        <v>128718591392</v>
      </c>
      <c r="AM79" s="333">
        <f t="shared" si="73"/>
        <v>193077887088</v>
      </c>
      <c r="AN79" s="333">
        <f t="shared" si="74"/>
        <v>257437182784</v>
      </c>
      <c r="AO79" s="333">
        <f t="shared" si="75"/>
        <v>321796478480</v>
      </c>
      <c r="AP79" s="333">
        <f t="shared" si="76"/>
        <v>386155774176</v>
      </c>
      <c r="AQ79" s="333">
        <f t="shared" si="77"/>
        <v>450515069872</v>
      </c>
      <c r="AR79" s="333">
        <f t="shared" si="78"/>
        <v>514874365568</v>
      </c>
      <c r="AS79" s="354">
        <f t="shared" si="79"/>
        <v>1.1656640288678334E-2</v>
      </c>
      <c r="AT79" s="341">
        <v>137783047111</v>
      </c>
      <c r="AU79" s="340">
        <f t="shared" si="80"/>
        <v>137783047111</v>
      </c>
      <c r="AV79" s="340">
        <f t="shared" si="81"/>
        <v>275566094222</v>
      </c>
      <c r="AW79" s="340">
        <f t="shared" si="82"/>
        <v>413349141333</v>
      </c>
      <c r="AX79" s="340">
        <f t="shared" si="83"/>
        <v>551132188444</v>
      </c>
      <c r="AY79" s="340">
        <f t="shared" si="84"/>
        <v>688915235555</v>
      </c>
      <c r="AZ79" s="340">
        <f t="shared" si="85"/>
        <v>826698282666</v>
      </c>
      <c r="BA79" s="340">
        <f t="shared" si="86"/>
        <v>964481329777</v>
      </c>
      <c r="BB79" s="340">
        <f t="shared" si="87"/>
        <v>1102264376888</v>
      </c>
      <c r="BC79" s="354">
        <f t="shared" si="88"/>
        <v>2.495501855143464E-2</v>
      </c>
      <c r="BD79" s="346">
        <v>294971656640</v>
      </c>
      <c r="BE79" s="345">
        <f t="shared" si="89"/>
        <v>294971656640</v>
      </c>
      <c r="BF79" s="345">
        <f t="shared" si="90"/>
        <v>589943313280</v>
      </c>
      <c r="BG79" s="345">
        <f t="shared" si="91"/>
        <v>884914969920</v>
      </c>
      <c r="BH79" s="345">
        <f t="shared" si="92"/>
        <v>1179886626560</v>
      </c>
      <c r="BI79" s="345">
        <f t="shared" si="93"/>
        <v>1474858283200</v>
      </c>
      <c r="BJ79" s="345">
        <f t="shared" si="94"/>
        <v>1769829939840</v>
      </c>
      <c r="BK79" s="345">
        <f t="shared" si="95"/>
        <v>2064801596480</v>
      </c>
      <c r="BL79" s="345">
        <f t="shared" si="96"/>
        <v>2359773253120</v>
      </c>
      <c r="BM79" s="354">
        <f t="shared" si="97"/>
        <v>5.3424737788448404E-2</v>
      </c>
    </row>
    <row r="80" spans="2:65" s="41" customFormat="1" ht="24" customHeight="1">
      <c r="B80" s="53">
        <v>273</v>
      </c>
      <c r="C80" s="54" t="s">
        <v>5</v>
      </c>
      <c r="D80" s="49">
        <f t="shared" si="58"/>
        <v>274</v>
      </c>
      <c r="E80" s="43">
        <v>5576468608720</v>
      </c>
      <c r="F80" s="317">
        <v>571115568</v>
      </c>
      <c r="G80" s="313">
        <f t="shared" si="59"/>
        <v>571115568</v>
      </c>
      <c r="H80" s="313">
        <f t="shared" si="57"/>
        <v>1142231136</v>
      </c>
      <c r="I80" s="313">
        <f t="shared" si="57"/>
        <v>1713346704</v>
      </c>
      <c r="J80" s="313">
        <f t="shared" si="57"/>
        <v>2284462272</v>
      </c>
      <c r="K80" s="313">
        <f t="shared" si="57"/>
        <v>2855577840</v>
      </c>
      <c r="L80" s="313">
        <f t="shared" si="57"/>
        <v>3426693408</v>
      </c>
      <c r="M80" s="313">
        <f t="shared" si="57"/>
        <v>3997808976</v>
      </c>
      <c r="N80" s="313">
        <f t="shared" si="57"/>
        <v>4568924544</v>
      </c>
      <c r="O80" s="354">
        <f t="shared" si="60"/>
        <v>1.0241527534234457E-4</v>
      </c>
      <c r="P80" s="352">
        <v>6120258214</v>
      </c>
      <c r="Q80" s="321">
        <f t="shared" si="98"/>
        <v>6120258214</v>
      </c>
      <c r="R80" s="321">
        <f t="shared" si="49"/>
        <v>12240516428</v>
      </c>
      <c r="S80" s="321">
        <f t="shared" si="50"/>
        <v>18360774642</v>
      </c>
      <c r="T80" s="321">
        <f t="shared" si="51"/>
        <v>24481032856</v>
      </c>
      <c r="U80" s="321">
        <f t="shared" si="52"/>
        <v>30601291070</v>
      </c>
      <c r="V80" s="321">
        <f t="shared" si="53"/>
        <v>36721549284</v>
      </c>
      <c r="W80" s="321">
        <f t="shared" si="54"/>
        <v>42841807498</v>
      </c>
      <c r="X80" s="321">
        <f t="shared" si="55"/>
        <v>48962065712</v>
      </c>
      <c r="Y80" s="354">
        <f t="shared" si="61"/>
        <v>1.0975150482206012E-3</v>
      </c>
      <c r="Z80" s="327">
        <v>22164317197</v>
      </c>
      <c r="AA80" s="326">
        <f t="shared" si="62"/>
        <v>22164317197</v>
      </c>
      <c r="AB80" s="326">
        <f t="shared" si="63"/>
        <v>44328634394</v>
      </c>
      <c r="AC80" s="326">
        <f t="shared" si="64"/>
        <v>66492951591</v>
      </c>
      <c r="AD80" s="326">
        <f t="shared" si="65"/>
        <v>88657268788</v>
      </c>
      <c r="AE80" s="326">
        <f t="shared" si="66"/>
        <v>110821585985</v>
      </c>
      <c r="AF80" s="326">
        <f t="shared" si="67"/>
        <v>132985903182</v>
      </c>
      <c r="AG80" s="326">
        <f t="shared" si="68"/>
        <v>155150220379</v>
      </c>
      <c r="AH80" s="326">
        <f t="shared" si="69"/>
        <v>177314537576</v>
      </c>
      <c r="AI80" s="354">
        <f t="shared" si="70"/>
        <v>3.974615254238382E-3</v>
      </c>
      <c r="AJ80" s="334">
        <v>64359295696</v>
      </c>
      <c r="AK80" s="333">
        <f t="shared" si="71"/>
        <v>64359295696</v>
      </c>
      <c r="AL80" s="333">
        <f t="shared" si="72"/>
        <v>128718591392</v>
      </c>
      <c r="AM80" s="333">
        <f t="shared" si="73"/>
        <v>193077887088</v>
      </c>
      <c r="AN80" s="333">
        <f t="shared" si="74"/>
        <v>257437182784</v>
      </c>
      <c r="AO80" s="333">
        <f t="shared" si="75"/>
        <v>321796478480</v>
      </c>
      <c r="AP80" s="333">
        <f t="shared" si="76"/>
        <v>386155774176</v>
      </c>
      <c r="AQ80" s="333">
        <f t="shared" si="77"/>
        <v>450515069872</v>
      </c>
      <c r="AR80" s="333">
        <f t="shared" si="78"/>
        <v>514874365568</v>
      </c>
      <c r="AS80" s="354">
        <f t="shared" si="79"/>
        <v>1.1541228008593196E-2</v>
      </c>
      <c r="AT80" s="341">
        <v>137783047111</v>
      </c>
      <c r="AU80" s="340">
        <f t="shared" si="80"/>
        <v>137783047111</v>
      </c>
      <c r="AV80" s="340">
        <f t="shared" si="81"/>
        <v>275566094222</v>
      </c>
      <c r="AW80" s="340">
        <f t="shared" si="82"/>
        <v>413349141333</v>
      </c>
      <c r="AX80" s="340">
        <f t="shared" si="83"/>
        <v>551132188444</v>
      </c>
      <c r="AY80" s="340">
        <f t="shared" si="84"/>
        <v>688915235555</v>
      </c>
      <c r="AZ80" s="340">
        <f t="shared" si="85"/>
        <v>826698282666</v>
      </c>
      <c r="BA80" s="340">
        <f t="shared" si="86"/>
        <v>964481329777</v>
      </c>
      <c r="BB80" s="340">
        <f t="shared" si="87"/>
        <v>1102264376888</v>
      </c>
      <c r="BC80" s="354">
        <f t="shared" si="88"/>
        <v>2.4707939159837961E-2</v>
      </c>
      <c r="BD80" s="346">
        <v>294971656640</v>
      </c>
      <c r="BE80" s="345">
        <f t="shared" si="89"/>
        <v>294971656640</v>
      </c>
      <c r="BF80" s="345">
        <f t="shared" si="90"/>
        <v>589943313280</v>
      </c>
      <c r="BG80" s="345">
        <f t="shared" si="91"/>
        <v>884914969920</v>
      </c>
      <c r="BH80" s="345">
        <f t="shared" si="92"/>
        <v>1179886626560</v>
      </c>
      <c r="BI80" s="345">
        <f t="shared" si="93"/>
        <v>1474858283200</v>
      </c>
      <c r="BJ80" s="345">
        <f t="shared" si="94"/>
        <v>1769829939840</v>
      </c>
      <c r="BK80" s="345">
        <f t="shared" si="95"/>
        <v>2064801596480</v>
      </c>
      <c r="BL80" s="345">
        <f t="shared" si="96"/>
        <v>2359773253120</v>
      </c>
      <c r="BM80" s="354">
        <f t="shared" si="97"/>
        <v>5.2895779988566385E-2</v>
      </c>
    </row>
    <row r="81" spans="2:65" s="41" customFormat="1" ht="24" customHeight="1">
      <c r="B81" s="53">
        <v>274</v>
      </c>
      <c r="C81" s="54" t="s">
        <v>5</v>
      </c>
      <c r="D81" s="49">
        <f t="shared" si="58"/>
        <v>275</v>
      </c>
      <c r="E81" s="43">
        <v>5632233294807</v>
      </c>
      <c r="F81" s="317">
        <v>571115568</v>
      </c>
      <c r="G81" s="313">
        <f t="shared" si="59"/>
        <v>571115568</v>
      </c>
      <c r="H81" s="313">
        <f t="shared" si="57"/>
        <v>1142231136</v>
      </c>
      <c r="I81" s="313">
        <f t="shared" si="57"/>
        <v>1713346704</v>
      </c>
      <c r="J81" s="313">
        <f t="shared" si="57"/>
        <v>2284462272</v>
      </c>
      <c r="K81" s="313">
        <f t="shared" si="57"/>
        <v>2855577840</v>
      </c>
      <c r="L81" s="313">
        <f t="shared" si="57"/>
        <v>3426693408</v>
      </c>
      <c r="M81" s="313">
        <f t="shared" si="57"/>
        <v>3997808976</v>
      </c>
      <c r="N81" s="313">
        <f t="shared" si="57"/>
        <v>4568924544</v>
      </c>
      <c r="O81" s="354">
        <f t="shared" si="60"/>
        <v>1.0140126271519625E-4</v>
      </c>
      <c r="P81" s="352">
        <v>6120258214</v>
      </c>
      <c r="Q81" s="321">
        <f t="shared" si="98"/>
        <v>6120258214</v>
      </c>
      <c r="R81" s="321">
        <f t="shared" ref="R81:R99" si="99">P81+P82</f>
        <v>12240516428</v>
      </c>
      <c r="S81" s="321">
        <f t="shared" ref="S81:S99" si="100">P81+P82+P83</f>
        <v>18360774642</v>
      </c>
      <c r="T81" s="321">
        <f t="shared" ref="T81:T99" si="101">P81+P82+P83+P84</f>
        <v>24481032856</v>
      </c>
      <c r="U81" s="321">
        <f t="shared" ref="U81:U99" si="102">P81+P82+P83+P84+P85</f>
        <v>30601291070</v>
      </c>
      <c r="V81" s="321">
        <f t="shared" ref="V81:V99" si="103">P81+P82+P83+P84+P85+P86</f>
        <v>36721549284</v>
      </c>
      <c r="W81" s="321">
        <f t="shared" ref="W81:W99" si="104">P81+P82+P83+P84+P85+P86+P87</f>
        <v>42841807498</v>
      </c>
      <c r="X81" s="321">
        <f t="shared" ref="X81:X99" si="105">P81+P82+P83+P84+P85+P86+P87+P88</f>
        <v>48962065712</v>
      </c>
      <c r="Y81" s="354">
        <f t="shared" si="61"/>
        <v>1.0866485625946932E-3</v>
      </c>
      <c r="Z81" s="327">
        <v>22164317197</v>
      </c>
      <c r="AA81" s="326">
        <f t="shared" si="62"/>
        <v>22164317197</v>
      </c>
      <c r="AB81" s="326">
        <f t="shared" si="63"/>
        <v>44328634394</v>
      </c>
      <c r="AC81" s="326">
        <f t="shared" si="64"/>
        <v>66492951591</v>
      </c>
      <c r="AD81" s="326">
        <f t="shared" si="65"/>
        <v>88657268788</v>
      </c>
      <c r="AE81" s="326">
        <f t="shared" si="66"/>
        <v>110821585985</v>
      </c>
      <c r="AF81" s="326">
        <f t="shared" si="67"/>
        <v>132985903182</v>
      </c>
      <c r="AG81" s="326">
        <f t="shared" si="68"/>
        <v>155150220379</v>
      </c>
      <c r="AH81" s="326">
        <f t="shared" si="69"/>
        <v>177314537576</v>
      </c>
      <c r="AI81" s="354">
        <f t="shared" si="70"/>
        <v>3.9352626279589341E-3</v>
      </c>
      <c r="AJ81" s="334">
        <v>64359295696</v>
      </c>
      <c r="AK81" s="333">
        <f t="shared" si="71"/>
        <v>64359295696</v>
      </c>
      <c r="AL81" s="333">
        <f t="shared" si="72"/>
        <v>128718591392</v>
      </c>
      <c r="AM81" s="333">
        <f t="shared" si="73"/>
        <v>193077887088</v>
      </c>
      <c r="AN81" s="333">
        <f t="shared" si="74"/>
        <v>257437182784</v>
      </c>
      <c r="AO81" s="333">
        <f t="shared" si="75"/>
        <v>321796478480</v>
      </c>
      <c r="AP81" s="333">
        <f t="shared" si="76"/>
        <v>386155774176</v>
      </c>
      <c r="AQ81" s="333">
        <f t="shared" si="77"/>
        <v>450515069872</v>
      </c>
      <c r="AR81" s="333">
        <f t="shared" si="78"/>
        <v>514874365568</v>
      </c>
      <c r="AS81" s="354">
        <f t="shared" si="79"/>
        <v>1.1426958424350106E-2</v>
      </c>
      <c r="AT81" s="341">
        <v>137783047111</v>
      </c>
      <c r="AU81" s="340">
        <f t="shared" si="80"/>
        <v>137783047111</v>
      </c>
      <c r="AV81" s="340">
        <f t="shared" si="81"/>
        <v>275566094222</v>
      </c>
      <c r="AW81" s="340">
        <f t="shared" si="82"/>
        <v>413349141333</v>
      </c>
      <c r="AX81" s="340">
        <f t="shared" si="83"/>
        <v>551132188444</v>
      </c>
      <c r="AY81" s="340">
        <f t="shared" si="84"/>
        <v>688915235555</v>
      </c>
      <c r="AZ81" s="340">
        <f t="shared" si="85"/>
        <v>826698282666</v>
      </c>
      <c r="BA81" s="340">
        <f t="shared" si="86"/>
        <v>964481329777</v>
      </c>
      <c r="BB81" s="340">
        <f t="shared" si="87"/>
        <v>1102264376888</v>
      </c>
      <c r="BC81" s="354">
        <f t="shared" si="88"/>
        <v>2.4463306098850335E-2</v>
      </c>
      <c r="BD81" s="346">
        <v>294971656640</v>
      </c>
      <c r="BE81" s="345">
        <f t="shared" si="89"/>
        <v>294971656640</v>
      </c>
      <c r="BF81" s="345">
        <f t="shared" si="90"/>
        <v>589943313280</v>
      </c>
      <c r="BG81" s="345">
        <f t="shared" si="91"/>
        <v>884914969920</v>
      </c>
      <c r="BH81" s="345">
        <f t="shared" si="92"/>
        <v>1179886626560</v>
      </c>
      <c r="BI81" s="345">
        <f t="shared" si="93"/>
        <v>1474858283200</v>
      </c>
      <c r="BJ81" s="345">
        <f t="shared" si="94"/>
        <v>1769829939840</v>
      </c>
      <c r="BK81" s="345">
        <f t="shared" si="95"/>
        <v>2064801596480</v>
      </c>
      <c r="BL81" s="345">
        <f t="shared" si="96"/>
        <v>2359773253120</v>
      </c>
      <c r="BM81" s="354">
        <f t="shared" si="97"/>
        <v>5.2372059394622042E-2</v>
      </c>
    </row>
    <row r="82" spans="2:65" s="41" customFormat="1" ht="24" customHeight="1">
      <c r="B82" s="53">
        <v>275</v>
      </c>
      <c r="C82" s="54" t="s">
        <v>5</v>
      </c>
      <c r="D82" s="49">
        <f t="shared" si="58"/>
        <v>276</v>
      </c>
      <c r="E82" s="43">
        <v>11377111255510</v>
      </c>
      <c r="F82" s="317">
        <v>571115568</v>
      </c>
      <c r="G82" s="313">
        <f t="shared" si="59"/>
        <v>571115568</v>
      </c>
      <c r="H82" s="313">
        <f t="shared" si="57"/>
        <v>1142231136</v>
      </c>
      <c r="I82" s="313">
        <f t="shared" si="57"/>
        <v>1713346704</v>
      </c>
      <c r="J82" s="313">
        <f t="shared" si="57"/>
        <v>2284462272</v>
      </c>
      <c r="K82" s="313">
        <f t="shared" si="57"/>
        <v>2855577840</v>
      </c>
      <c r="L82" s="313">
        <f t="shared" si="57"/>
        <v>3426693408</v>
      </c>
      <c r="M82" s="313">
        <f t="shared" si="57"/>
        <v>3997808976</v>
      </c>
      <c r="N82" s="313">
        <f t="shared" si="57"/>
        <v>4568924544</v>
      </c>
      <c r="O82" s="354">
        <f t="shared" si="60"/>
        <v>5.0198644908513612E-5</v>
      </c>
      <c r="P82" s="352">
        <v>6120258214</v>
      </c>
      <c r="Q82" s="321">
        <f t="shared" si="98"/>
        <v>6120258214</v>
      </c>
      <c r="R82" s="321">
        <f t="shared" si="99"/>
        <v>12240516428</v>
      </c>
      <c r="S82" s="321">
        <f t="shared" si="100"/>
        <v>18360774642</v>
      </c>
      <c r="T82" s="321">
        <f t="shared" si="101"/>
        <v>24481032856</v>
      </c>
      <c r="U82" s="321">
        <f t="shared" si="102"/>
        <v>30601291070</v>
      </c>
      <c r="V82" s="321">
        <f t="shared" si="103"/>
        <v>36721549284</v>
      </c>
      <c r="W82" s="321">
        <f t="shared" si="104"/>
        <v>42841807498</v>
      </c>
      <c r="X82" s="321">
        <f t="shared" si="105"/>
        <v>48962065712</v>
      </c>
      <c r="Y82" s="354">
        <f t="shared" si="61"/>
        <v>5.3794483296767655E-4</v>
      </c>
      <c r="Z82" s="327">
        <v>22164317197</v>
      </c>
      <c r="AA82" s="326">
        <f t="shared" si="62"/>
        <v>22164317197</v>
      </c>
      <c r="AB82" s="326">
        <f t="shared" si="63"/>
        <v>44328634394</v>
      </c>
      <c r="AC82" s="326">
        <f t="shared" si="64"/>
        <v>66492951591</v>
      </c>
      <c r="AD82" s="326">
        <f t="shared" si="65"/>
        <v>88657268788</v>
      </c>
      <c r="AE82" s="326">
        <f t="shared" si="66"/>
        <v>110821585985</v>
      </c>
      <c r="AF82" s="326">
        <f t="shared" si="67"/>
        <v>132985903182</v>
      </c>
      <c r="AG82" s="326">
        <f t="shared" si="68"/>
        <v>155150220379</v>
      </c>
      <c r="AH82" s="326">
        <f t="shared" si="69"/>
        <v>177314537576</v>
      </c>
      <c r="AI82" s="354">
        <f t="shared" si="70"/>
        <v>1.9481498158212783E-3</v>
      </c>
      <c r="AJ82" s="334">
        <v>64359295696</v>
      </c>
      <c r="AK82" s="333">
        <f t="shared" si="71"/>
        <v>64359295696</v>
      </c>
      <c r="AL82" s="333">
        <f t="shared" si="72"/>
        <v>128718591392</v>
      </c>
      <c r="AM82" s="333">
        <f t="shared" si="73"/>
        <v>193077887088</v>
      </c>
      <c r="AN82" s="333">
        <f t="shared" si="74"/>
        <v>257437182784</v>
      </c>
      <c r="AO82" s="333">
        <f t="shared" si="75"/>
        <v>321796478480</v>
      </c>
      <c r="AP82" s="333">
        <f t="shared" si="76"/>
        <v>386155774176</v>
      </c>
      <c r="AQ82" s="333">
        <f t="shared" si="77"/>
        <v>450515069872</v>
      </c>
      <c r="AR82" s="333">
        <f t="shared" si="78"/>
        <v>514874365568</v>
      </c>
      <c r="AS82" s="354">
        <f t="shared" si="79"/>
        <v>5.6569101110644782E-3</v>
      </c>
      <c r="AT82" s="341">
        <v>137783047111</v>
      </c>
      <c r="AU82" s="340">
        <f t="shared" si="80"/>
        <v>137783047111</v>
      </c>
      <c r="AV82" s="340">
        <f t="shared" si="81"/>
        <v>275566094222</v>
      </c>
      <c r="AW82" s="340">
        <f t="shared" si="82"/>
        <v>413349141333</v>
      </c>
      <c r="AX82" s="340">
        <f t="shared" si="83"/>
        <v>551132188444</v>
      </c>
      <c r="AY82" s="340">
        <f t="shared" si="84"/>
        <v>688915235555</v>
      </c>
      <c r="AZ82" s="340">
        <f t="shared" si="85"/>
        <v>826698282666</v>
      </c>
      <c r="BA82" s="340">
        <f t="shared" si="86"/>
        <v>964481329777</v>
      </c>
      <c r="BB82" s="340">
        <f t="shared" si="87"/>
        <v>1102264376888</v>
      </c>
      <c r="BC82" s="354">
        <f t="shared" si="88"/>
        <v>1.2110547573688433E-2</v>
      </c>
      <c r="BD82" s="346">
        <v>294971656640</v>
      </c>
      <c r="BE82" s="345">
        <f t="shared" si="89"/>
        <v>294971656640</v>
      </c>
      <c r="BF82" s="345">
        <f t="shared" si="90"/>
        <v>589943313280</v>
      </c>
      <c r="BG82" s="345">
        <f t="shared" si="91"/>
        <v>884914969920</v>
      </c>
      <c r="BH82" s="345">
        <f t="shared" si="92"/>
        <v>1179886626560</v>
      </c>
      <c r="BI82" s="345">
        <f t="shared" si="93"/>
        <v>1474858283200</v>
      </c>
      <c r="BJ82" s="345">
        <f t="shared" si="94"/>
        <v>1769829939840</v>
      </c>
      <c r="BK82" s="345">
        <f t="shared" si="95"/>
        <v>2064801596480</v>
      </c>
      <c r="BL82" s="345">
        <f t="shared" si="96"/>
        <v>2359773253120</v>
      </c>
      <c r="BM82" s="354">
        <f t="shared" si="97"/>
        <v>2.5926762076545883E-2</v>
      </c>
    </row>
    <row r="83" spans="2:65" s="41" customFormat="1" ht="24" customHeight="1">
      <c r="B83" s="53">
        <v>276</v>
      </c>
      <c r="C83" s="54" t="s">
        <v>5</v>
      </c>
      <c r="D83" s="49">
        <f t="shared" si="58"/>
        <v>277</v>
      </c>
      <c r="E83" s="43">
        <v>12514822381061</v>
      </c>
      <c r="F83" s="317">
        <v>571115568</v>
      </c>
      <c r="G83" s="313">
        <f t="shared" si="59"/>
        <v>571115568</v>
      </c>
      <c r="H83" s="313">
        <f t="shared" si="57"/>
        <v>1142231136</v>
      </c>
      <c r="I83" s="313">
        <f t="shared" si="57"/>
        <v>1713346704</v>
      </c>
      <c r="J83" s="313">
        <f t="shared" si="57"/>
        <v>2284462272</v>
      </c>
      <c r="K83" s="313">
        <f t="shared" si="57"/>
        <v>2855577840</v>
      </c>
      <c r="L83" s="313">
        <f t="shared" si="57"/>
        <v>3426693408</v>
      </c>
      <c r="M83" s="313">
        <f t="shared" si="57"/>
        <v>3997808976</v>
      </c>
      <c r="N83" s="313">
        <f t="shared" si="57"/>
        <v>4568924544</v>
      </c>
      <c r="O83" s="354">
        <f t="shared" si="60"/>
        <v>4.5635131735012377E-5</v>
      </c>
      <c r="P83" s="352">
        <v>6120258214</v>
      </c>
      <c r="Q83" s="321">
        <f t="shared" si="98"/>
        <v>6120258214</v>
      </c>
      <c r="R83" s="321">
        <f t="shared" si="99"/>
        <v>12240516428</v>
      </c>
      <c r="S83" s="321">
        <f t="shared" si="100"/>
        <v>18360774642</v>
      </c>
      <c r="T83" s="321">
        <f t="shared" si="101"/>
        <v>24481032856</v>
      </c>
      <c r="U83" s="321">
        <f t="shared" si="102"/>
        <v>30601291070</v>
      </c>
      <c r="V83" s="321">
        <f t="shared" si="103"/>
        <v>36721549284</v>
      </c>
      <c r="W83" s="321">
        <f t="shared" si="104"/>
        <v>42841807498</v>
      </c>
      <c r="X83" s="321">
        <f t="shared" si="105"/>
        <v>48962065712</v>
      </c>
      <c r="Y83" s="354">
        <f t="shared" si="61"/>
        <v>4.890407572433423E-4</v>
      </c>
      <c r="Z83" s="327">
        <v>22164317197</v>
      </c>
      <c r="AA83" s="326">
        <f t="shared" si="62"/>
        <v>22164317197</v>
      </c>
      <c r="AB83" s="326">
        <f t="shared" si="63"/>
        <v>44328634394</v>
      </c>
      <c r="AC83" s="326">
        <f t="shared" si="64"/>
        <v>66492951591</v>
      </c>
      <c r="AD83" s="326">
        <f t="shared" si="65"/>
        <v>88657268788</v>
      </c>
      <c r="AE83" s="326">
        <f t="shared" si="66"/>
        <v>110821585985</v>
      </c>
      <c r="AF83" s="326">
        <f t="shared" si="67"/>
        <v>132985903182</v>
      </c>
      <c r="AG83" s="326">
        <f t="shared" si="68"/>
        <v>155150220379</v>
      </c>
      <c r="AH83" s="326">
        <f t="shared" si="69"/>
        <v>177314537576</v>
      </c>
      <c r="AI83" s="354">
        <f t="shared" si="70"/>
        <v>1.7710452871102531E-3</v>
      </c>
      <c r="AJ83" s="334">
        <v>64359295696</v>
      </c>
      <c r="AK83" s="333">
        <f t="shared" si="71"/>
        <v>64359295696</v>
      </c>
      <c r="AL83" s="333">
        <f t="shared" si="72"/>
        <v>128718591392</v>
      </c>
      <c r="AM83" s="333">
        <f t="shared" si="73"/>
        <v>193077887088</v>
      </c>
      <c r="AN83" s="333">
        <f t="shared" si="74"/>
        <v>257437182784</v>
      </c>
      <c r="AO83" s="333">
        <f t="shared" si="75"/>
        <v>321796478480</v>
      </c>
      <c r="AP83" s="333">
        <f t="shared" si="76"/>
        <v>386155774176</v>
      </c>
      <c r="AQ83" s="333">
        <f t="shared" si="77"/>
        <v>450515069872</v>
      </c>
      <c r="AR83" s="333">
        <f t="shared" si="78"/>
        <v>514874365568</v>
      </c>
      <c r="AS83" s="354">
        <f t="shared" si="79"/>
        <v>5.1426455555131619E-3</v>
      </c>
      <c r="AT83" s="341">
        <v>137783047111</v>
      </c>
      <c r="AU83" s="340">
        <f t="shared" si="80"/>
        <v>137783047111</v>
      </c>
      <c r="AV83" s="340">
        <f t="shared" si="81"/>
        <v>275566094222</v>
      </c>
      <c r="AW83" s="340">
        <f t="shared" si="82"/>
        <v>413349141333</v>
      </c>
      <c r="AX83" s="340">
        <f t="shared" si="83"/>
        <v>551132188444</v>
      </c>
      <c r="AY83" s="340">
        <f t="shared" si="84"/>
        <v>688915235555</v>
      </c>
      <c r="AZ83" s="340">
        <f t="shared" si="85"/>
        <v>826698282666</v>
      </c>
      <c r="BA83" s="340">
        <f t="shared" si="86"/>
        <v>964481329777</v>
      </c>
      <c r="BB83" s="340">
        <f t="shared" si="87"/>
        <v>1102264376888</v>
      </c>
      <c r="BC83" s="354">
        <f t="shared" si="88"/>
        <v>1.1009588703353121E-2</v>
      </c>
      <c r="BD83" s="346">
        <v>294971656640</v>
      </c>
      <c r="BE83" s="345">
        <f t="shared" si="89"/>
        <v>294971656640</v>
      </c>
      <c r="BF83" s="345">
        <f t="shared" si="90"/>
        <v>589943313280</v>
      </c>
      <c r="BG83" s="345">
        <f t="shared" si="91"/>
        <v>884914969920</v>
      </c>
      <c r="BH83" s="345">
        <f t="shared" si="92"/>
        <v>1179886626560</v>
      </c>
      <c r="BI83" s="345">
        <f t="shared" si="93"/>
        <v>1474858283200</v>
      </c>
      <c r="BJ83" s="345">
        <f t="shared" si="94"/>
        <v>1769829939840</v>
      </c>
      <c r="BK83" s="345">
        <f t="shared" si="95"/>
        <v>2064801596480</v>
      </c>
      <c r="BL83" s="345">
        <f t="shared" si="96"/>
        <v>2359773253120</v>
      </c>
      <c r="BM83" s="354">
        <f t="shared" si="97"/>
        <v>2.3569783705950805E-2</v>
      </c>
    </row>
    <row r="84" spans="2:65" s="41" customFormat="1" ht="24" customHeight="1">
      <c r="B84" s="53">
        <v>277</v>
      </c>
      <c r="C84" s="54" t="s">
        <v>5</v>
      </c>
      <c r="D84" s="49">
        <f t="shared" si="58"/>
        <v>278</v>
      </c>
      <c r="E84" s="43">
        <v>13766304619167</v>
      </c>
      <c r="F84" s="317">
        <v>571115568</v>
      </c>
      <c r="G84" s="313">
        <f t="shared" si="59"/>
        <v>571115568</v>
      </c>
      <c r="H84" s="313">
        <f t="shared" si="57"/>
        <v>1142231136</v>
      </c>
      <c r="I84" s="313">
        <f t="shared" si="57"/>
        <v>1713346704</v>
      </c>
      <c r="J84" s="313">
        <f t="shared" si="57"/>
        <v>2284462272</v>
      </c>
      <c r="K84" s="313">
        <f t="shared" si="57"/>
        <v>2855577840</v>
      </c>
      <c r="L84" s="313">
        <f t="shared" si="57"/>
        <v>3426693408</v>
      </c>
      <c r="M84" s="313">
        <f t="shared" si="57"/>
        <v>3997808976</v>
      </c>
      <c r="N84" s="313">
        <f t="shared" si="57"/>
        <v>4568924544</v>
      </c>
      <c r="O84" s="354">
        <f t="shared" si="60"/>
        <v>4.14864833954661E-5</v>
      </c>
      <c r="P84" s="352">
        <v>6120258214</v>
      </c>
      <c r="Q84" s="321">
        <f t="shared" si="98"/>
        <v>6120258214</v>
      </c>
      <c r="R84" s="321">
        <f t="shared" si="99"/>
        <v>12240516428</v>
      </c>
      <c r="S84" s="321">
        <f t="shared" si="100"/>
        <v>18360774642</v>
      </c>
      <c r="T84" s="321">
        <f t="shared" si="101"/>
        <v>24481032856</v>
      </c>
      <c r="U84" s="321">
        <f t="shared" si="102"/>
        <v>30601291070</v>
      </c>
      <c r="V84" s="321">
        <f t="shared" si="103"/>
        <v>36721549284</v>
      </c>
      <c r="W84" s="321">
        <f t="shared" si="104"/>
        <v>42841807498</v>
      </c>
      <c r="X84" s="321">
        <f t="shared" si="105"/>
        <v>48962065712</v>
      </c>
      <c r="Y84" s="354">
        <f t="shared" si="61"/>
        <v>4.445825065848599E-4</v>
      </c>
      <c r="Z84" s="327">
        <v>22164317197</v>
      </c>
      <c r="AA84" s="326">
        <f t="shared" si="62"/>
        <v>22164317197</v>
      </c>
      <c r="AB84" s="326">
        <f t="shared" si="63"/>
        <v>44328634394</v>
      </c>
      <c r="AC84" s="326">
        <f t="shared" si="64"/>
        <v>66492951591</v>
      </c>
      <c r="AD84" s="326">
        <f t="shared" si="65"/>
        <v>88657268788</v>
      </c>
      <c r="AE84" s="326">
        <f t="shared" si="66"/>
        <v>110821585985</v>
      </c>
      <c r="AF84" s="326">
        <f t="shared" si="67"/>
        <v>132985903182</v>
      </c>
      <c r="AG84" s="326">
        <f t="shared" si="68"/>
        <v>155150220379</v>
      </c>
      <c r="AH84" s="326">
        <f t="shared" si="69"/>
        <v>177314537576</v>
      </c>
      <c r="AI84" s="354">
        <f t="shared" si="70"/>
        <v>1.6100411701002418E-3</v>
      </c>
      <c r="AJ84" s="334">
        <v>64359295696</v>
      </c>
      <c r="AK84" s="333">
        <f t="shared" si="71"/>
        <v>64359295696</v>
      </c>
      <c r="AL84" s="333">
        <f t="shared" si="72"/>
        <v>128718591392</v>
      </c>
      <c r="AM84" s="333">
        <f t="shared" si="73"/>
        <v>193077887088</v>
      </c>
      <c r="AN84" s="333">
        <f t="shared" si="74"/>
        <v>257437182784</v>
      </c>
      <c r="AO84" s="333">
        <f t="shared" si="75"/>
        <v>321796478480</v>
      </c>
      <c r="AP84" s="333">
        <f t="shared" si="76"/>
        <v>386155774176</v>
      </c>
      <c r="AQ84" s="333">
        <f t="shared" si="77"/>
        <v>450515069872</v>
      </c>
      <c r="AR84" s="333">
        <f t="shared" si="78"/>
        <v>514874365568</v>
      </c>
      <c r="AS84" s="354">
        <f t="shared" si="79"/>
        <v>4.6751323231938174E-3</v>
      </c>
      <c r="AT84" s="341">
        <v>137783047111</v>
      </c>
      <c r="AU84" s="340">
        <f t="shared" si="80"/>
        <v>137783047111</v>
      </c>
      <c r="AV84" s="340">
        <f t="shared" si="81"/>
        <v>275566094222</v>
      </c>
      <c r="AW84" s="340">
        <f t="shared" si="82"/>
        <v>413349141333</v>
      </c>
      <c r="AX84" s="340">
        <f t="shared" si="83"/>
        <v>551132188444</v>
      </c>
      <c r="AY84" s="340">
        <f t="shared" si="84"/>
        <v>688915235555</v>
      </c>
      <c r="AZ84" s="340">
        <f t="shared" si="85"/>
        <v>826698282666</v>
      </c>
      <c r="BA84" s="340">
        <f t="shared" si="86"/>
        <v>964481329777</v>
      </c>
      <c r="BB84" s="340">
        <f t="shared" si="87"/>
        <v>1102264376888</v>
      </c>
      <c r="BC84" s="354">
        <f t="shared" si="88"/>
        <v>1.0008717003048366E-2</v>
      </c>
      <c r="BD84" s="346">
        <v>294971656640</v>
      </c>
      <c r="BE84" s="345">
        <f t="shared" si="89"/>
        <v>294971656640</v>
      </c>
      <c r="BF84" s="345">
        <f t="shared" si="90"/>
        <v>589943313280</v>
      </c>
      <c r="BG84" s="345">
        <f t="shared" si="91"/>
        <v>884914969920</v>
      </c>
      <c r="BH84" s="345">
        <f t="shared" si="92"/>
        <v>1179886626560</v>
      </c>
      <c r="BI84" s="345">
        <f t="shared" si="93"/>
        <v>1474858283200</v>
      </c>
      <c r="BJ84" s="345">
        <f t="shared" si="94"/>
        <v>1769829939840</v>
      </c>
      <c r="BK84" s="345">
        <f t="shared" si="95"/>
        <v>2064801596480</v>
      </c>
      <c r="BL84" s="345">
        <f t="shared" si="96"/>
        <v>2359773253120</v>
      </c>
      <c r="BM84" s="354">
        <f t="shared" si="97"/>
        <v>2.1427076096319067E-2</v>
      </c>
    </row>
    <row r="85" spans="2:65" s="41" customFormat="1" ht="24" customHeight="1">
      <c r="B85" s="53">
        <v>278</v>
      </c>
      <c r="C85" s="54" t="s">
        <v>5</v>
      </c>
      <c r="D85" s="49">
        <f t="shared" si="58"/>
        <v>279</v>
      </c>
      <c r="E85" s="43">
        <v>15142935081083</v>
      </c>
      <c r="F85" s="317">
        <v>571115568</v>
      </c>
      <c r="G85" s="313">
        <f t="shared" si="59"/>
        <v>571115568</v>
      </c>
      <c r="H85" s="313">
        <f t="shared" si="57"/>
        <v>1142231136</v>
      </c>
      <c r="I85" s="313">
        <f t="shared" si="57"/>
        <v>1713346704</v>
      </c>
      <c r="J85" s="313">
        <f t="shared" si="57"/>
        <v>2284462272</v>
      </c>
      <c r="K85" s="313">
        <f t="shared" si="57"/>
        <v>2855577840</v>
      </c>
      <c r="L85" s="313">
        <f t="shared" si="57"/>
        <v>3426693408</v>
      </c>
      <c r="M85" s="313">
        <f t="shared" si="57"/>
        <v>3997808976</v>
      </c>
      <c r="N85" s="313">
        <f t="shared" si="57"/>
        <v>4568924544</v>
      </c>
      <c r="O85" s="354">
        <f t="shared" si="60"/>
        <v>3.7714984904970926E-5</v>
      </c>
      <c r="P85" s="352">
        <v>6120258214</v>
      </c>
      <c r="Q85" s="321">
        <f t="shared" si="98"/>
        <v>6120258214</v>
      </c>
      <c r="R85" s="321">
        <f t="shared" si="99"/>
        <v>12240516428</v>
      </c>
      <c r="S85" s="321">
        <f t="shared" si="100"/>
        <v>18360774642</v>
      </c>
      <c r="T85" s="321">
        <f t="shared" si="101"/>
        <v>24481032856</v>
      </c>
      <c r="U85" s="321">
        <f t="shared" si="102"/>
        <v>30601291070</v>
      </c>
      <c r="V85" s="321">
        <f t="shared" si="103"/>
        <v>36721549284</v>
      </c>
      <c r="W85" s="321">
        <f t="shared" si="104"/>
        <v>42841807498</v>
      </c>
      <c r="X85" s="321">
        <f t="shared" si="105"/>
        <v>48962065712</v>
      </c>
      <c r="Y85" s="354">
        <f t="shared" si="61"/>
        <v>4.0416591507716406E-4</v>
      </c>
      <c r="Z85" s="327">
        <v>22164317197</v>
      </c>
      <c r="AA85" s="326">
        <f t="shared" si="62"/>
        <v>22164317197</v>
      </c>
      <c r="AB85" s="326">
        <f t="shared" si="63"/>
        <v>44328634394</v>
      </c>
      <c r="AC85" s="326">
        <f t="shared" si="64"/>
        <v>66492951591</v>
      </c>
      <c r="AD85" s="326">
        <f t="shared" si="65"/>
        <v>88657268788</v>
      </c>
      <c r="AE85" s="326">
        <f t="shared" si="66"/>
        <v>110821585985</v>
      </c>
      <c r="AF85" s="326">
        <f t="shared" si="67"/>
        <v>132985903182</v>
      </c>
      <c r="AG85" s="326">
        <f t="shared" si="68"/>
        <v>155150220379</v>
      </c>
      <c r="AH85" s="326">
        <f t="shared" si="69"/>
        <v>177314537576</v>
      </c>
      <c r="AI85" s="354">
        <f t="shared" si="70"/>
        <v>1.4636737910002874E-3</v>
      </c>
      <c r="AJ85" s="334">
        <v>64359295696</v>
      </c>
      <c r="AK85" s="333">
        <f t="shared" si="71"/>
        <v>64359295696</v>
      </c>
      <c r="AL85" s="333">
        <f t="shared" si="72"/>
        <v>128718591392</v>
      </c>
      <c r="AM85" s="333">
        <f t="shared" si="73"/>
        <v>193077887088</v>
      </c>
      <c r="AN85" s="333">
        <f t="shared" si="74"/>
        <v>257437182784</v>
      </c>
      <c r="AO85" s="333">
        <f t="shared" si="75"/>
        <v>321796478480</v>
      </c>
      <c r="AP85" s="333">
        <f t="shared" si="76"/>
        <v>386155774176</v>
      </c>
      <c r="AQ85" s="333">
        <f t="shared" si="77"/>
        <v>450515069872</v>
      </c>
      <c r="AR85" s="333">
        <f t="shared" si="78"/>
        <v>514874365568</v>
      </c>
      <c r="AS85" s="354">
        <f t="shared" si="79"/>
        <v>4.2501202938127576E-3</v>
      </c>
      <c r="AT85" s="341">
        <v>137783047111</v>
      </c>
      <c r="AU85" s="340">
        <f t="shared" si="80"/>
        <v>137783047111</v>
      </c>
      <c r="AV85" s="340">
        <f t="shared" si="81"/>
        <v>275566094222</v>
      </c>
      <c r="AW85" s="340">
        <f t="shared" si="82"/>
        <v>413349141333</v>
      </c>
      <c r="AX85" s="340">
        <f t="shared" si="83"/>
        <v>551132188444</v>
      </c>
      <c r="AY85" s="340">
        <f t="shared" si="84"/>
        <v>688915235555</v>
      </c>
      <c r="AZ85" s="340">
        <f t="shared" si="85"/>
        <v>826698282666</v>
      </c>
      <c r="BA85" s="340">
        <f t="shared" si="86"/>
        <v>964481329777</v>
      </c>
      <c r="BB85" s="340">
        <f t="shared" si="87"/>
        <v>1102264376888</v>
      </c>
      <c r="BC85" s="354">
        <f t="shared" si="88"/>
        <v>9.0988336391352974E-3</v>
      </c>
      <c r="BD85" s="346">
        <v>294971656640</v>
      </c>
      <c r="BE85" s="345">
        <f t="shared" si="89"/>
        <v>294971656640</v>
      </c>
      <c r="BF85" s="345">
        <f t="shared" si="90"/>
        <v>589943313280</v>
      </c>
      <c r="BG85" s="345">
        <f t="shared" si="91"/>
        <v>884914969920</v>
      </c>
      <c r="BH85" s="345">
        <f t="shared" si="92"/>
        <v>1179886626560</v>
      </c>
      <c r="BI85" s="345">
        <f t="shared" si="93"/>
        <v>1474858283200</v>
      </c>
      <c r="BJ85" s="345">
        <f t="shared" si="94"/>
        <v>1769829939840</v>
      </c>
      <c r="BK85" s="345">
        <f t="shared" si="95"/>
        <v>2064801596480</v>
      </c>
      <c r="BL85" s="345">
        <f t="shared" si="96"/>
        <v>2359773253120</v>
      </c>
      <c r="BM85" s="354">
        <f t="shared" si="97"/>
        <v>1.9479160087563691E-2</v>
      </c>
    </row>
    <row r="86" spans="2:65" s="41" customFormat="1" ht="24" customHeight="1" thickBot="1">
      <c r="B86" s="55">
        <v>279</v>
      </c>
      <c r="C86" s="56" t="s">
        <v>5</v>
      </c>
      <c r="D86" s="50">
        <f t="shared" si="58"/>
        <v>280</v>
      </c>
      <c r="E86" s="45">
        <v>16657228589191</v>
      </c>
      <c r="F86" s="318">
        <v>571115568</v>
      </c>
      <c r="G86" s="313">
        <f t="shared" si="59"/>
        <v>571115568</v>
      </c>
      <c r="H86" s="313">
        <f t="shared" si="57"/>
        <v>1142231136</v>
      </c>
      <c r="I86" s="313">
        <f t="shared" si="57"/>
        <v>1713346704</v>
      </c>
      <c r="J86" s="313">
        <f t="shared" si="57"/>
        <v>2284462272</v>
      </c>
      <c r="K86" s="313">
        <f t="shared" si="57"/>
        <v>2855577840</v>
      </c>
      <c r="L86" s="313">
        <f t="shared" si="57"/>
        <v>3426693408</v>
      </c>
      <c r="M86" s="313">
        <f t="shared" si="57"/>
        <v>3997808976</v>
      </c>
      <c r="N86" s="313">
        <f t="shared" si="57"/>
        <v>4568924544</v>
      </c>
      <c r="O86" s="354">
        <f t="shared" si="60"/>
        <v>3.4286349913610548E-5</v>
      </c>
      <c r="P86" s="353">
        <v>6120258214</v>
      </c>
      <c r="Q86" s="321">
        <f t="shared" si="98"/>
        <v>6120258214</v>
      </c>
      <c r="R86" s="321">
        <f t="shared" si="99"/>
        <v>12240516428</v>
      </c>
      <c r="S86" s="321">
        <f t="shared" si="100"/>
        <v>18360774642</v>
      </c>
      <c r="T86" s="321">
        <f t="shared" si="101"/>
        <v>24481032856</v>
      </c>
      <c r="U86" s="321">
        <f t="shared" si="102"/>
        <v>30601291070</v>
      </c>
      <c r="V86" s="321">
        <f t="shared" si="103"/>
        <v>36721549284</v>
      </c>
      <c r="W86" s="321">
        <f t="shared" si="104"/>
        <v>42841807498</v>
      </c>
      <c r="X86" s="321">
        <f t="shared" si="105"/>
        <v>48962065712</v>
      </c>
      <c r="Y86" s="354">
        <f t="shared" si="61"/>
        <v>3.6742355916106486E-4</v>
      </c>
      <c r="Z86" s="328">
        <v>22164317197</v>
      </c>
      <c r="AA86" s="326">
        <f t="shared" si="62"/>
        <v>22164317197</v>
      </c>
      <c r="AB86" s="326">
        <f t="shared" si="63"/>
        <v>44328634394</v>
      </c>
      <c r="AC86" s="326">
        <f t="shared" si="64"/>
        <v>66492951591</v>
      </c>
      <c r="AD86" s="326">
        <f t="shared" si="65"/>
        <v>88657268788</v>
      </c>
      <c r="AE86" s="326">
        <f t="shared" si="66"/>
        <v>110821585985</v>
      </c>
      <c r="AF86" s="326">
        <f t="shared" si="67"/>
        <v>132985903182</v>
      </c>
      <c r="AG86" s="326">
        <f t="shared" si="68"/>
        <v>155150220379</v>
      </c>
      <c r="AH86" s="326">
        <f t="shared" si="69"/>
        <v>177314537576</v>
      </c>
      <c r="AI86" s="354">
        <f t="shared" si="70"/>
        <v>1.3306125372730127E-3</v>
      </c>
      <c r="AJ86" s="335">
        <v>64359295696</v>
      </c>
      <c r="AK86" s="333">
        <f t="shared" si="71"/>
        <v>64359295696</v>
      </c>
      <c r="AL86" s="333">
        <f t="shared" si="72"/>
        <v>128718591392</v>
      </c>
      <c r="AM86" s="333">
        <f t="shared" si="73"/>
        <v>193077887088</v>
      </c>
      <c r="AN86" s="333">
        <f t="shared" si="74"/>
        <v>257437182784</v>
      </c>
      <c r="AO86" s="333">
        <f t="shared" si="75"/>
        <v>321796478480</v>
      </c>
      <c r="AP86" s="333">
        <f t="shared" si="76"/>
        <v>386155774176</v>
      </c>
      <c r="AQ86" s="333">
        <f t="shared" si="77"/>
        <v>450515069872</v>
      </c>
      <c r="AR86" s="333">
        <f t="shared" si="78"/>
        <v>514874365568</v>
      </c>
      <c r="AS86" s="354">
        <f t="shared" si="79"/>
        <v>3.8637457216480313E-3</v>
      </c>
      <c r="AT86" s="342">
        <v>137783047111</v>
      </c>
      <c r="AU86" s="340">
        <f t="shared" si="80"/>
        <v>137783047111</v>
      </c>
      <c r="AV86" s="340">
        <f t="shared" si="81"/>
        <v>275566094222</v>
      </c>
      <c r="AW86" s="340">
        <f t="shared" si="82"/>
        <v>413349141333</v>
      </c>
      <c r="AX86" s="340">
        <f t="shared" si="83"/>
        <v>551132188444</v>
      </c>
      <c r="AY86" s="340">
        <f t="shared" si="84"/>
        <v>688915235555</v>
      </c>
      <c r="AZ86" s="340">
        <f t="shared" si="85"/>
        <v>826698282666</v>
      </c>
      <c r="BA86" s="340">
        <f t="shared" si="86"/>
        <v>964481329777</v>
      </c>
      <c r="BB86" s="340">
        <f t="shared" si="87"/>
        <v>1102264376888</v>
      </c>
      <c r="BC86" s="354">
        <f t="shared" si="88"/>
        <v>8.2716669446686025E-3</v>
      </c>
      <c r="BD86" s="347">
        <v>294971656640</v>
      </c>
      <c r="BE86" s="345">
        <f t="shared" si="89"/>
        <v>294971656640</v>
      </c>
      <c r="BF86" s="345">
        <f t="shared" si="90"/>
        <v>589943313280</v>
      </c>
      <c r="BG86" s="345">
        <f t="shared" si="91"/>
        <v>884914969920</v>
      </c>
      <c r="BH86" s="345">
        <f t="shared" si="92"/>
        <v>1179886626560</v>
      </c>
      <c r="BI86" s="345">
        <f t="shared" si="93"/>
        <v>1474858283200</v>
      </c>
      <c r="BJ86" s="345">
        <f t="shared" si="94"/>
        <v>1769829939840</v>
      </c>
      <c r="BK86" s="345">
        <f t="shared" si="95"/>
        <v>2064801596480</v>
      </c>
      <c r="BL86" s="345">
        <f t="shared" si="96"/>
        <v>2359773253120</v>
      </c>
      <c r="BM86" s="354">
        <f t="shared" si="97"/>
        <v>1.7708327352330945E-2</v>
      </c>
    </row>
    <row r="87" spans="2:65" s="41" customFormat="1" ht="24" customHeight="1">
      <c r="B87" s="59">
        <v>280</v>
      </c>
      <c r="C87" s="60" t="s">
        <v>5</v>
      </c>
      <c r="D87" s="52">
        <f t="shared" si="58"/>
        <v>281</v>
      </c>
      <c r="E87" s="44">
        <v>33647601750165</v>
      </c>
      <c r="F87" s="316">
        <v>571115568</v>
      </c>
      <c r="G87" s="313">
        <f t="shared" si="59"/>
        <v>571115568</v>
      </c>
      <c r="H87" s="313">
        <f t="shared" si="57"/>
        <v>1142231136</v>
      </c>
      <c r="I87" s="313">
        <f t="shared" si="57"/>
        <v>1713346704</v>
      </c>
      <c r="J87" s="313">
        <f t="shared" si="57"/>
        <v>2284462272</v>
      </c>
      <c r="K87" s="313">
        <f t="shared" si="57"/>
        <v>2855577840</v>
      </c>
      <c r="L87" s="313">
        <f t="shared" si="57"/>
        <v>3426693408</v>
      </c>
      <c r="M87" s="313">
        <f t="shared" si="57"/>
        <v>3997808976</v>
      </c>
      <c r="N87" s="313">
        <f t="shared" si="57"/>
        <v>4568924544</v>
      </c>
      <c r="O87" s="354">
        <f t="shared" si="60"/>
        <v>1.6973440551292764E-5</v>
      </c>
      <c r="P87" s="351">
        <v>6120258214</v>
      </c>
      <c r="Q87" s="321">
        <f t="shared" si="98"/>
        <v>6120258214</v>
      </c>
      <c r="R87" s="321">
        <f t="shared" si="99"/>
        <v>12240516428</v>
      </c>
      <c r="S87" s="321">
        <f t="shared" si="100"/>
        <v>18360774642</v>
      </c>
      <c r="T87" s="321">
        <f t="shared" si="101"/>
        <v>24481032856</v>
      </c>
      <c r="U87" s="321">
        <f t="shared" si="102"/>
        <v>30601291070</v>
      </c>
      <c r="V87" s="321">
        <f t="shared" si="103"/>
        <v>36721549284</v>
      </c>
      <c r="W87" s="321">
        <f t="shared" si="104"/>
        <v>42841807498</v>
      </c>
      <c r="X87" s="321">
        <f t="shared" si="105"/>
        <v>48962065712</v>
      </c>
      <c r="Y87" s="354">
        <f t="shared" si="61"/>
        <v>1.818928510698385E-4</v>
      </c>
      <c r="Z87" s="326">
        <v>22164317197</v>
      </c>
      <c r="AA87" s="326">
        <f t="shared" si="62"/>
        <v>22164317197</v>
      </c>
      <c r="AB87" s="326">
        <f t="shared" si="63"/>
        <v>44328634394</v>
      </c>
      <c r="AC87" s="326">
        <f t="shared" si="64"/>
        <v>66492951591</v>
      </c>
      <c r="AD87" s="326">
        <f t="shared" si="65"/>
        <v>88657268788</v>
      </c>
      <c r="AE87" s="326">
        <f t="shared" si="66"/>
        <v>110821585985</v>
      </c>
      <c r="AF87" s="326">
        <f t="shared" si="67"/>
        <v>132985903182</v>
      </c>
      <c r="AG87" s="326">
        <f t="shared" si="68"/>
        <v>155150220379</v>
      </c>
      <c r="AH87" s="326">
        <f t="shared" si="69"/>
        <v>177314537576</v>
      </c>
      <c r="AI87" s="354">
        <f t="shared" si="70"/>
        <v>6.5871907785794307E-4</v>
      </c>
      <c r="AJ87" s="333">
        <v>64359295696</v>
      </c>
      <c r="AK87" s="333">
        <f t="shared" si="71"/>
        <v>64359295696</v>
      </c>
      <c r="AL87" s="333">
        <f t="shared" si="72"/>
        <v>128718591392</v>
      </c>
      <c r="AM87" s="333">
        <f t="shared" si="73"/>
        <v>193077887088</v>
      </c>
      <c r="AN87" s="333">
        <f t="shared" si="74"/>
        <v>257437182784</v>
      </c>
      <c r="AO87" s="333">
        <f t="shared" si="75"/>
        <v>321796478480</v>
      </c>
      <c r="AP87" s="333">
        <f t="shared" si="76"/>
        <v>386155774176</v>
      </c>
      <c r="AQ87" s="333">
        <f t="shared" si="77"/>
        <v>450515069872</v>
      </c>
      <c r="AR87" s="333">
        <f t="shared" si="78"/>
        <v>514874365568</v>
      </c>
      <c r="AS87" s="354">
        <f t="shared" si="79"/>
        <v>1.9127454067564978E-3</v>
      </c>
      <c r="AT87" s="340">
        <v>137783047111</v>
      </c>
      <c r="AU87" s="340">
        <f t="shared" si="80"/>
        <v>137783047111</v>
      </c>
      <c r="AV87" s="340">
        <f t="shared" si="81"/>
        <v>275566094222</v>
      </c>
      <c r="AW87" s="340">
        <f t="shared" si="82"/>
        <v>413349141333</v>
      </c>
      <c r="AX87" s="340">
        <f t="shared" si="83"/>
        <v>551132188444</v>
      </c>
      <c r="AY87" s="340">
        <f t="shared" si="84"/>
        <v>688915235555</v>
      </c>
      <c r="AZ87" s="340">
        <f t="shared" si="85"/>
        <v>826698282666</v>
      </c>
      <c r="BA87" s="340">
        <f t="shared" si="86"/>
        <v>964481329777</v>
      </c>
      <c r="BB87" s="340">
        <f t="shared" si="87"/>
        <v>1102264376888</v>
      </c>
      <c r="BC87" s="354">
        <f t="shared" si="88"/>
        <v>4.0948846260736652E-3</v>
      </c>
      <c r="BD87" s="345">
        <v>294971656640</v>
      </c>
      <c r="BE87" s="345">
        <f t="shared" si="89"/>
        <v>294971656640</v>
      </c>
      <c r="BF87" s="345">
        <f t="shared" si="90"/>
        <v>589943313280</v>
      </c>
      <c r="BG87" s="345">
        <f t="shared" si="91"/>
        <v>884914969920</v>
      </c>
      <c r="BH87" s="345">
        <f t="shared" si="92"/>
        <v>1179886626560</v>
      </c>
      <c r="BI87" s="345">
        <f t="shared" si="93"/>
        <v>1474858283200</v>
      </c>
      <c r="BJ87" s="345">
        <f t="shared" si="94"/>
        <v>1769829939840</v>
      </c>
      <c r="BK87" s="345">
        <f t="shared" si="95"/>
        <v>2064801596480</v>
      </c>
      <c r="BL87" s="345">
        <f t="shared" si="96"/>
        <v>2359773253120</v>
      </c>
      <c r="BM87" s="354">
        <f t="shared" si="97"/>
        <v>8.7664986892729592E-3</v>
      </c>
    </row>
    <row r="88" spans="2:65" s="41" customFormat="1" ht="24" customHeight="1">
      <c r="B88" s="53">
        <v>281</v>
      </c>
      <c r="C88" s="54" t="s">
        <v>5</v>
      </c>
      <c r="D88" s="49">
        <f t="shared" si="58"/>
        <v>282</v>
      </c>
      <c r="E88" s="43">
        <v>37012361925181</v>
      </c>
      <c r="F88" s="317">
        <v>571115568</v>
      </c>
      <c r="G88" s="313">
        <f t="shared" si="59"/>
        <v>571115568</v>
      </c>
      <c r="H88" s="313">
        <f t="shared" si="57"/>
        <v>1142231136</v>
      </c>
      <c r="I88" s="313">
        <f t="shared" si="57"/>
        <v>1713346704</v>
      </c>
      <c r="J88" s="313">
        <f t="shared" si="57"/>
        <v>2284462272</v>
      </c>
      <c r="K88" s="313">
        <f t="shared" si="57"/>
        <v>2855577840</v>
      </c>
      <c r="L88" s="313">
        <f t="shared" si="57"/>
        <v>3426693408</v>
      </c>
      <c r="M88" s="313">
        <f t="shared" si="57"/>
        <v>3997808976</v>
      </c>
      <c r="N88" s="313">
        <f t="shared" si="57"/>
        <v>4568924544</v>
      </c>
      <c r="O88" s="354">
        <f t="shared" si="60"/>
        <v>1.543040050117545E-5</v>
      </c>
      <c r="P88" s="352">
        <v>6120258214</v>
      </c>
      <c r="Q88" s="321">
        <f t="shared" si="98"/>
        <v>6120258214</v>
      </c>
      <c r="R88" s="321">
        <f t="shared" si="99"/>
        <v>12240516428</v>
      </c>
      <c r="S88" s="321">
        <f t="shared" si="100"/>
        <v>18360774642</v>
      </c>
      <c r="T88" s="321">
        <f t="shared" si="101"/>
        <v>24481032856</v>
      </c>
      <c r="U88" s="321">
        <f t="shared" si="102"/>
        <v>30601291070</v>
      </c>
      <c r="V88" s="321">
        <f t="shared" si="103"/>
        <v>36721549284</v>
      </c>
      <c r="W88" s="321">
        <f t="shared" si="104"/>
        <v>42841807498</v>
      </c>
      <c r="X88" s="321">
        <f t="shared" si="105"/>
        <v>48962065712</v>
      </c>
      <c r="Y88" s="354">
        <f t="shared" si="61"/>
        <v>1.6535713733621907E-4</v>
      </c>
      <c r="Z88" s="327">
        <v>22164317197</v>
      </c>
      <c r="AA88" s="326">
        <f t="shared" si="62"/>
        <v>22164317197</v>
      </c>
      <c r="AB88" s="326">
        <f t="shared" si="63"/>
        <v>44328634394</v>
      </c>
      <c r="AC88" s="326">
        <f t="shared" si="64"/>
        <v>66492951591</v>
      </c>
      <c r="AD88" s="326">
        <f t="shared" si="65"/>
        <v>88657268788</v>
      </c>
      <c r="AE88" s="326">
        <f t="shared" si="66"/>
        <v>110821585985</v>
      </c>
      <c r="AF88" s="326">
        <f t="shared" si="67"/>
        <v>132985903182</v>
      </c>
      <c r="AG88" s="326">
        <f t="shared" si="68"/>
        <v>155150220379</v>
      </c>
      <c r="AH88" s="326">
        <f t="shared" si="69"/>
        <v>177314537576</v>
      </c>
      <c r="AI88" s="354">
        <f t="shared" si="70"/>
        <v>5.9883552532541092E-4</v>
      </c>
      <c r="AJ88" s="334">
        <v>64359295696</v>
      </c>
      <c r="AK88" s="333">
        <f t="shared" si="71"/>
        <v>64359295696</v>
      </c>
      <c r="AL88" s="333">
        <f t="shared" si="72"/>
        <v>128718591392</v>
      </c>
      <c r="AM88" s="333">
        <f t="shared" si="73"/>
        <v>193077887088</v>
      </c>
      <c r="AN88" s="333">
        <f t="shared" si="74"/>
        <v>257437182784</v>
      </c>
      <c r="AO88" s="333">
        <f t="shared" si="75"/>
        <v>321796478480</v>
      </c>
      <c r="AP88" s="333">
        <f t="shared" si="76"/>
        <v>386155774176</v>
      </c>
      <c r="AQ88" s="333">
        <f t="shared" si="77"/>
        <v>450515069872</v>
      </c>
      <c r="AR88" s="333">
        <f t="shared" si="78"/>
        <v>514874365568</v>
      </c>
      <c r="AS88" s="354">
        <f t="shared" si="79"/>
        <v>1.7388594606877487E-3</v>
      </c>
      <c r="AT88" s="341">
        <v>137783047111</v>
      </c>
      <c r="AU88" s="340">
        <f t="shared" si="80"/>
        <v>137783047111</v>
      </c>
      <c r="AV88" s="340">
        <f t="shared" si="81"/>
        <v>275566094222</v>
      </c>
      <c r="AW88" s="340">
        <f t="shared" si="82"/>
        <v>413349141333</v>
      </c>
      <c r="AX88" s="340">
        <f t="shared" si="83"/>
        <v>551132188444</v>
      </c>
      <c r="AY88" s="340">
        <f t="shared" si="84"/>
        <v>688915235555</v>
      </c>
      <c r="AZ88" s="340">
        <f t="shared" si="85"/>
        <v>826698282666</v>
      </c>
      <c r="BA88" s="340">
        <f t="shared" si="86"/>
        <v>964481329777</v>
      </c>
      <c r="BB88" s="340">
        <f t="shared" si="87"/>
        <v>1102264376888</v>
      </c>
      <c r="BC88" s="354">
        <f t="shared" si="88"/>
        <v>3.7226223873397459E-3</v>
      </c>
      <c r="BD88" s="346">
        <v>294971656640</v>
      </c>
      <c r="BE88" s="345">
        <f t="shared" si="89"/>
        <v>294971656640</v>
      </c>
      <c r="BF88" s="345">
        <f t="shared" si="90"/>
        <v>589943313280</v>
      </c>
      <c r="BG88" s="345">
        <f t="shared" si="91"/>
        <v>884914969920</v>
      </c>
      <c r="BH88" s="345">
        <f t="shared" si="92"/>
        <v>1179886626560</v>
      </c>
      <c r="BI88" s="345">
        <f t="shared" si="93"/>
        <v>1474858283200</v>
      </c>
      <c r="BJ88" s="345">
        <f t="shared" si="94"/>
        <v>1769829939840</v>
      </c>
      <c r="BK88" s="345">
        <f t="shared" si="95"/>
        <v>2064801596480</v>
      </c>
      <c r="BL88" s="345">
        <f t="shared" si="96"/>
        <v>2359773253120</v>
      </c>
      <c r="BM88" s="354">
        <f t="shared" si="97"/>
        <v>7.9695442629755253E-3</v>
      </c>
    </row>
    <row r="89" spans="2:65" s="41" customFormat="1" ht="24" customHeight="1">
      <c r="B89" s="53">
        <v>282</v>
      </c>
      <c r="C89" s="54" t="s">
        <v>5</v>
      </c>
      <c r="D89" s="49">
        <f t="shared" si="58"/>
        <v>283</v>
      </c>
      <c r="E89" s="43">
        <v>40713598117699</v>
      </c>
      <c r="F89" s="317">
        <v>571115568</v>
      </c>
      <c r="G89" s="313">
        <f t="shared" si="59"/>
        <v>571115568</v>
      </c>
      <c r="H89" s="313">
        <f t="shared" si="57"/>
        <v>1142231136</v>
      </c>
      <c r="I89" s="313">
        <f t="shared" si="57"/>
        <v>1713346704</v>
      </c>
      <c r="J89" s="313">
        <f t="shared" si="57"/>
        <v>2284462272</v>
      </c>
      <c r="K89" s="313">
        <f t="shared" si="57"/>
        <v>2855577840</v>
      </c>
      <c r="L89" s="313">
        <f t="shared" si="57"/>
        <v>3426693408</v>
      </c>
      <c r="M89" s="313">
        <f t="shared" si="57"/>
        <v>3997808976</v>
      </c>
      <c r="N89" s="313">
        <f t="shared" si="57"/>
        <v>4568924544</v>
      </c>
      <c r="O89" s="354">
        <f t="shared" si="60"/>
        <v>1.4027636819250442E-5</v>
      </c>
      <c r="P89" s="352">
        <v>6120258214</v>
      </c>
      <c r="Q89" s="321">
        <f t="shared" si="98"/>
        <v>6120258214</v>
      </c>
      <c r="R89" s="321">
        <f t="shared" si="99"/>
        <v>12240516428</v>
      </c>
      <c r="S89" s="321">
        <f t="shared" si="100"/>
        <v>18360774642</v>
      </c>
      <c r="T89" s="321">
        <f t="shared" si="101"/>
        <v>24481032856</v>
      </c>
      <c r="U89" s="321">
        <f t="shared" si="102"/>
        <v>30601291070</v>
      </c>
      <c r="V89" s="321">
        <f t="shared" si="103"/>
        <v>36721549284</v>
      </c>
      <c r="W89" s="321">
        <f t="shared" si="104"/>
        <v>42841807498</v>
      </c>
      <c r="X89" s="321">
        <f t="shared" si="105"/>
        <v>48962065712</v>
      </c>
      <c r="Y89" s="354">
        <f t="shared" si="61"/>
        <v>1.5032467030565407E-4</v>
      </c>
      <c r="Z89" s="327">
        <v>22164317197</v>
      </c>
      <c r="AA89" s="326">
        <f t="shared" si="62"/>
        <v>22164317197</v>
      </c>
      <c r="AB89" s="326">
        <f t="shared" si="63"/>
        <v>44328634394</v>
      </c>
      <c r="AC89" s="326">
        <f t="shared" si="64"/>
        <v>66492951591</v>
      </c>
      <c r="AD89" s="326">
        <f t="shared" si="65"/>
        <v>88657268788</v>
      </c>
      <c r="AE89" s="326">
        <f t="shared" si="66"/>
        <v>110821585985</v>
      </c>
      <c r="AF89" s="326">
        <f t="shared" si="67"/>
        <v>132985903182</v>
      </c>
      <c r="AG89" s="326">
        <f t="shared" si="68"/>
        <v>155150220379</v>
      </c>
      <c r="AH89" s="326">
        <f t="shared" si="69"/>
        <v>177314537576</v>
      </c>
      <c r="AI89" s="354">
        <f t="shared" si="70"/>
        <v>5.4439593211401123E-4</v>
      </c>
      <c r="AJ89" s="334">
        <v>64359295696</v>
      </c>
      <c r="AK89" s="333">
        <f t="shared" si="71"/>
        <v>64359295696</v>
      </c>
      <c r="AL89" s="333">
        <f t="shared" si="72"/>
        <v>128718591392</v>
      </c>
      <c r="AM89" s="333">
        <f t="shared" si="73"/>
        <v>193077887088</v>
      </c>
      <c r="AN89" s="333">
        <f t="shared" si="74"/>
        <v>257437182784</v>
      </c>
      <c r="AO89" s="333">
        <f t="shared" si="75"/>
        <v>321796478480</v>
      </c>
      <c r="AP89" s="333">
        <f t="shared" si="76"/>
        <v>386155774176</v>
      </c>
      <c r="AQ89" s="333">
        <f t="shared" si="77"/>
        <v>450515069872</v>
      </c>
      <c r="AR89" s="333">
        <f t="shared" si="78"/>
        <v>514874365568</v>
      </c>
      <c r="AS89" s="354">
        <f t="shared" si="79"/>
        <v>1.5807813278979573E-3</v>
      </c>
      <c r="AT89" s="341">
        <v>137783047111</v>
      </c>
      <c r="AU89" s="340">
        <f t="shared" si="80"/>
        <v>137783047111</v>
      </c>
      <c r="AV89" s="340">
        <f t="shared" si="81"/>
        <v>275566094222</v>
      </c>
      <c r="AW89" s="340">
        <f t="shared" si="82"/>
        <v>413349141333</v>
      </c>
      <c r="AX89" s="340">
        <f t="shared" si="83"/>
        <v>551132188444</v>
      </c>
      <c r="AY89" s="340">
        <f t="shared" si="84"/>
        <v>688915235555</v>
      </c>
      <c r="AZ89" s="340">
        <f t="shared" si="85"/>
        <v>826698282666</v>
      </c>
      <c r="BA89" s="340">
        <f t="shared" si="86"/>
        <v>964481329777</v>
      </c>
      <c r="BB89" s="340">
        <f t="shared" si="87"/>
        <v>1102264376888</v>
      </c>
      <c r="BC89" s="354">
        <f t="shared" si="88"/>
        <v>3.3842021703088679E-3</v>
      </c>
      <c r="BD89" s="346">
        <v>294971656640</v>
      </c>
      <c r="BE89" s="345">
        <f t="shared" si="89"/>
        <v>294971656640</v>
      </c>
      <c r="BF89" s="345">
        <f t="shared" si="90"/>
        <v>589943313280</v>
      </c>
      <c r="BG89" s="345">
        <f t="shared" si="91"/>
        <v>884914969920</v>
      </c>
      <c r="BH89" s="345">
        <f t="shared" si="92"/>
        <v>1179886626560</v>
      </c>
      <c r="BI89" s="345">
        <f t="shared" si="93"/>
        <v>1474858283200</v>
      </c>
      <c r="BJ89" s="345">
        <f t="shared" si="94"/>
        <v>1769829939840</v>
      </c>
      <c r="BK89" s="345">
        <f t="shared" si="95"/>
        <v>2064801596480</v>
      </c>
      <c r="BL89" s="345">
        <f t="shared" si="96"/>
        <v>2359773253120</v>
      </c>
      <c r="BM89" s="354">
        <f t="shared" si="97"/>
        <v>7.2450402390686766E-3</v>
      </c>
    </row>
    <row r="90" spans="2:65" s="41" customFormat="1" ht="24" customHeight="1">
      <c r="B90" s="53">
        <v>283</v>
      </c>
      <c r="C90" s="54" t="s">
        <v>5</v>
      </c>
      <c r="D90" s="49">
        <f t="shared" si="58"/>
        <v>284</v>
      </c>
      <c r="E90" s="43">
        <v>44784957929468</v>
      </c>
      <c r="F90" s="317">
        <v>571115568</v>
      </c>
      <c r="G90" s="313">
        <f t="shared" si="59"/>
        <v>571115568</v>
      </c>
      <c r="H90" s="313">
        <f t="shared" si="57"/>
        <v>1142231136</v>
      </c>
      <c r="I90" s="313">
        <f t="shared" si="57"/>
        <v>1713346704</v>
      </c>
      <c r="J90" s="313">
        <f t="shared" si="57"/>
        <v>2284462272</v>
      </c>
      <c r="K90" s="313">
        <f t="shared" si="57"/>
        <v>2855577840</v>
      </c>
      <c r="L90" s="313">
        <f t="shared" si="57"/>
        <v>3426693408</v>
      </c>
      <c r="M90" s="313">
        <f t="shared" si="57"/>
        <v>3997808976</v>
      </c>
      <c r="N90" s="313">
        <f t="shared" si="57"/>
        <v>4568924544</v>
      </c>
      <c r="O90" s="354">
        <f t="shared" si="60"/>
        <v>1.275239710840975E-5</v>
      </c>
      <c r="P90" s="352">
        <v>6120258214</v>
      </c>
      <c r="Q90" s="321">
        <f t="shared" si="98"/>
        <v>6120258214</v>
      </c>
      <c r="R90" s="321">
        <f t="shared" si="99"/>
        <v>12240516428</v>
      </c>
      <c r="S90" s="321">
        <f t="shared" si="100"/>
        <v>18360774642</v>
      </c>
      <c r="T90" s="321">
        <f t="shared" si="101"/>
        <v>24481032856</v>
      </c>
      <c r="U90" s="321">
        <f t="shared" si="102"/>
        <v>30601291070</v>
      </c>
      <c r="V90" s="321">
        <f t="shared" si="103"/>
        <v>36721549284</v>
      </c>
      <c r="W90" s="321">
        <f t="shared" si="104"/>
        <v>42841807498</v>
      </c>
      <c r="X90" s="321">
        <f t="shared" si="105"/>
        <v>48962065712</v>
      </c>
      <c r="Y90" s="354">
        <f t="shared" si="61"/>
        <v>1.3665879118696098E-4</v>
      </c>
      <c r="Z90" s="327">
        <v>22164317197</v>
      </c>
      <c r="AA90" s="326">
        <f t="shared" si="62"/>
        <v>22164317197</v>
      </c>
      <c r="AB90" s="326">
        <f t="shared" si="63"/>
        <v>44328634394</v>
      </c>
      <c r="AC90" s="326">
        <f t="shared" si="64"/>
        <v>66492951591</v>
      </c>
      <c r="AD90" s="326">
        <f t="shared" si="65"/>
        <v>88657268788</v>
      </c>
      <c r="AE90" s="326">
        <f t="shared" si="66"/>
        <v>110821585985</v>
      </c>
      <c r="AF90" s="326">
        <f t="shared" si="67"/>
        <v>132985903182</v>
      </c>
      <c r="AG90" s="326">
        <f t="shared" si="68"/>
        <v>155150220379</v>
      </c>
      <c r="AH90" s="326">
        <f t="shared" si="69"/>
        <v>177314537576</v>
      </c>
      <c r="AI90" s="354">
        <f t="shared" si="70"/>
        <v>4.9490539283092926E-4</v>
      </c>
      <c r="AJ90" s="334">
        <v>64359295696</v>
      </c>
      <c r="AK90" s="333">
        <f t="shared" si="71"/>
        <v>64359295696</v>
      </c>
      <c r="AL90" s="333">
        <f t="shared" si="72"/>
        <v>128718591392</v>
      </c>
      <c r="AM90" s="333">
        <f t="shared" si="73"/>
        <v>193077887088</v>
      </c>
      <c r="AN90" s="333">
        <f t="shared" si="74"/>
        <v>257437182784</v>
      </c>
      <c r="AO90" s="333">
        <f t="shared" si="75"/>
        <v>321796478480</v>
      </c>
      <c r="AP90" s="333">
        <f t="shared" si="76"/>
        <v>386155774176</v>
      </c>
      <c r="AQ90" s="333">
        <f t="shared" si="77"/>
        <v>450515069872</v>
      </c>
      <c r="AR90" s="333">
        <f t="shared" si="78"/>
        <v>514874365568</v>
      </c>
      <c r="AS90" s="354">
        <f t="shared" si="79"/>
        <v>1.4370739344527173E-3</v>
      </c>
      <c r="AT90" s="341">
        <v>137783047111</v>
      </c>
      <c r="AU90" s="340">
        <f t="shared" si="80"/>
        <v>137783047111</v>
      </c>
      <c r="AV90" s="340">
        <f t="shared" si="81"/>
        <v>275566094222</v>
      </c>
      <c r="AW90" s="340">
        <f t="shared" si="82"/>
        <v>413349141333</v>
      </c>
      <c r="AX90" s="340">
        <f t="shared" si="83"/>
        <v>551132188444</v>
      </c>
      <c r="AY90" s="340">
        <f t="shared" si="84"/>
        <v>688915235555</v>
      </c>
      <c r="AZ90" s="340">
        <f t="shared" si="85"/>
        <v>826698282666</v>
      </c>
      <c r="BA90" s="340">
        <f t="shared" si="86"/>
        <v>964481329777</v>
      </c>
      <c r="BB90" s="340">
        <f t="shared" si="87"/>
        <v>1102264376888</v>
      </c>
      <c r="BC90" s="354">
        <f t="shared" si="88"/>
        <v>3.0765474275535783E-3</v>
      </c>
      <c r="BD90" s="346">
        <v>294971656640</v>
      </c>
      <c r="BE90" s="345">
        <f t="shared" si="89"/>
        <v>294971656640</v>
      </c>
      <c r="BF90" s="345">
        <f t="shared" si="90"/>
        <v>589943313280</v>
      </c>
      <c r="BG90" s="345">
        <f t="shared" si="91"/>
        <v>884914969920</v>
      </c>
      <c r="BH90" s="345">
        <f t="shared" si="92"/>
        <v>1179886626560</v>
      </c>
      <c r="BI90" s="345">
        <f t="shared" si="93"/>
        <v>1474858283200</v>
      </c>
      <c r="BJ90" s="345">
        <f t="shared" si="94"/>
        <v>1769829939840</v>
      </c>
      <c r="BK90" s="345">
        <f t="shared" si="95"/>
        <v>2064801596480</v>
      </c>
      <c r="BL90" s="345">
        <f t="shared" si="96"/>
        <v>2359773253120</v>
      </c>
      <c r="BM90" s="354">
        <f t="shared" si="97"/>
        <v>6.5864002173352931E-3</v>
      </c>
    </row>
    <row r="91" spans="2:65" s="41" customFormat="1" ht="24" customHeight="1">
      <c r="B91" s="53">
        <v>284</v>
      </c>
      <c r="C91" s="54" t="s">
        <v>5</v>
      </c>
      <c r="D91" s="49">
        <f t="shared" si="58"/>
        <v>285</v>
      </c>
      <c r="E91" s="43">
        <v>49263453722414</v>
      </c>
      <c r="F91" s="317">
        <v>571115568</v>
      </c>
      <c r="G91" s="313">
        <f t="shared" si="59"/>
        <v>571115568</v>
      </c>
      <c r="H91" s="313">
        <f t="shared" si="57"/>
        <v>1142231136</v>
      </c>
      <c r="I91" s="313">
        <f t="shared" si="57"/>
        <v>1713346704</v>
      </c>
      <c r="J91" s="313">
        <f t="shared" si="57"/>
        <v>2284462272</v>
      </c>
      <c r="K91" s="313">
        <f t="shared" si="57"/>
        <v>2855577840</v>
      </c>
      <c r="L91" s="313">
        <f t="shared" si="57"/>
        <v>3426693408</v>
      </c>
      <c r="M91" s="313">
        <f t="shared" si="57"/>
        <v>3997808976</v>
      </c>
      <c r="N91" s="313">
        <f t="shared" si="57"/>
        <v>4568924544</v>
      </c>
      <c r="O91" s="354">
        <f t="shared" si="60"/>
        <v>1.1593088280372688E-5</v>
      </c>
      <c r="P91" s="352">
        <v>6120258214</v>
      </c>
      <c r="Q91" s="321">
        <f t="shared" si="98"/>
        <v>6120258214</v>
      </c>
      <c r="R91" s="321">
        <f t="shared" si="99"/>
        <v>12240516428</v>
      </c>
      <c r="S91" s="321">
        <f t="shared" si="100"/>
        <v>18360774642</v>
      </c>
      <c r="T91" s="321">
        <f t="shared" si="101"/>
        <v>24481032856</v>
      </c>
      <c r="U91" s="321">
        <f t="shared" si="102"/>
        <v>30601291070</v>
      </c>
      <c r="V91" s="321">
        <f t="shared" si="103"/>
        <v>36721549284</v>
      </c>
      <c r="W91" s="321">
        <f t="shared" si="104"/>
        <v>42841807498</v>
      </c>
      <c r="X91" s="321">
        <f t="shared" si="105"/>
        <v>48962065712</v>
      </c>
      <c r="Y91" s="354">
        <f t="shared" si="61"/>
        <v>1.242352647154211E-4</v>
      </c>
      <c r="Z91" s="327">
        <v>22164317197</v>
      </c>
      <c r="AA91" s="326">
        <f t="shared" si="62"/>
        <v>22164317197</v>
      </c>
      <c r="AB91" s="326">
        <f t="shared" si="63"/>
        <v>44328634394</v>
      </c>
      <c r="AC91" s="326">
        <f t="shared" si="64"/>
        <v>66492951591</v>
      </c>
      <c r="AD91" s="326">
        <f t="shared" si="65"/>
        <v>88657268788</v>
      </c>
      <c r="AE91" s="326">
        <f t="shared" si="66"/>
        <v>110821585985</v>
      </c>
      <c r="AF91" s="326">
        <f t="shared" si="67"/>
        <v>132985903182</v>
      </c>
      <c r="AG91" s="326">
        <f t="shared" si="68"/>
        <v>155150220379</v>
      </c>
      <c r="AH91" s="326">
        <f t="shared" si="69"/>
        <v>177314537576</v>
      </c>
      <c r="AI91" s="354">
        <f t="shared" si="70"/>
        <v>4.4991399348267024E-4</v>
      </c>
      <c r="AJ91" s="334">
        <v>64359295696</v>
      </c>
      <c r="AK91" s="333">
        <f t="shared" si="71"/>
        <v>64359295696</v>
      </c>
      <c r="AL91" s="333">
        <f t="shared" si="72"/>
        <v>128718591392</v>
      </c>
      <c r="AM91" s="333">
        <f t="shared" si="73"/>
        <v>193077887088</v>
      </c>
      <c r="AN91" s="333">
        <f t="shared" si="74"/>
        <v>257437182784</v>
      </c>
      <c r="AO91" s="333">
        <f t="shared" si="75"/>
        <v>321796478480</v>
      </c>
      <c r="AP91" s="333">
        <f t="shared" si="76"/>
        <v>386155774176</v>
      </c>
      <c r="AQ91" s="333">
        <f t="shared" si="77"/>
        <v>450515069872</v>
      </c>
      <c r="AR91" s="333">
        <f t="shared" si="78"/>
        <v>514874365568</v>
      </c>
      <c r="AS91" s="354">
        <f t="shared" si="79"/>
        <v>1.3064308495024915E-3</v>
      </c>
      <c r="AT91" s="341">
        <v>137783047111</v>
      </c>
      <c r="AU91" s="340">
        <f t="shared" si="80"/>
        <v>137783047111</v>
      </c>
      <c r="AV91" s="340">
        <f t="shared" si="81"/>
        <v>275566094222</v>
      </c>
      <c r="AW91" s="340">
        <f t="shared" si="82"/>
        <v>413349141333</v>
      </c>
      <c r="AX91" s="340">
        <f t="shared" si="83"/>
        <v>551132188444</v>
      </c>
      <c r="AY91" s="340">
        <f t="shared" si="84"/>
        <v>688915235555</v>
      </c>
      <c r="AZ91" s="340">
        <f t="shared" si="85"/>
        <v>826698282666</v>
      </c>
      <c r="BA91" s="340">
        <f t="shared" si="86"/>
        <v>964481329777</v>
      </c>
      <c r="BB91" s="340">
        <f t="shared" si="87"/>
        <v>1102264376888</v>
      </c>
      <c r="BC91" s="354">
        <f t="shared" si="88"/>
        <v>2.7968612977760255E-3</v>
      </c>
      <c r="BD91" s="346">
        <v>294971656640</v>
      </c>
      <c r="BE91" s="345">
        <f t="shared" si="89"/>
        <v>294971656640</v>
      </c>
      <c r="BF91" s="345">
        <f t="shared" si="90"/>
        <v>589943313280</v>
      </c>
      <c r="BG91" s="345">
        <f t="shared" si="91"/>
        <v>884914969920</v>
      </c>
      <c r="BH91" s="345">
        <f t="shared" si="92"/>
        <v>1179886626560</v>
      </c>
      <c r="BI91" s="345">
        <f t="shared" si="93"/>
        <v>1474858283200</v>
      </c>
      <c r="BJ91" s="345">
        <f t="shared" si="94"/>
        <v>1769829939840</v>
      </c>
      <c r="BK91" s="345">
        <f t="shared" si="95"/>
        <v>2064801596480</v>
      </c>
      <c r="BL91" s="345">
        <f t="shared" si="96"/>
        <v>2359773253120</v>
      </c>
      <c r="BM91" s="354">
        <f t="shared" si="97"/>
        <v>5.9876365612139999E-3</v>
      </c>
    </row>
    <row r="92" spans="2:65" s="41" customFormat="1" ht="24" customHeight="1">
      <c r="B92" s="53">
        <v>285</v>
      </c>
      <c r="C92" s="54" t="s">
        <v>5</v>
      </c>
      <c r="D92" s="49">
        <f t="shared" si="58"/>
        <v>286</v>
      </c>
      <c r="E92" s="43">
        <v>99512176519276</v>
      </c>
      <c r="F92" s="317">
        <v>571115568</v>
      </c>
      <c r="G92" s="313">
        <f t="shared" si="59"/>
        <v>571115568</v>
      </c>
      <c r="H92" s="313">
        <f t="shared" si="57"/>
        <v>1142231136</v>
      </c>
      <c r="I92" s="313">
        <f t="shared" si="57"/>
        <v>1713346704</v>
      </c>
      <c r="J92" s="313">
        <f t="shared" si="57"/>
        <v>2284462272</v>
      </c>
      <c r="K92" s="313">
        <f t="shared" si="57"/>
        <v>2855577840</v>
      </c>
      <c r="L92" s="313">
        <f t="shared" si="57"/>
        <v>3426693408</v>
      </c>
      <c r="M92" s="313">
        <f t="shared" si="57"/>
        <v>3997808976</v>
      </c>
      <c r="N92" s="313">
        <f t="shared" si="57"/>
        <v>4568924544</v>
      </c>
      <c r="O92" s="354">
        <f t="shared" si="60"/>
        <v>5.739152614045901E-6</v>
      </c>
      <c r="P92" s="352">
        <v>6120258214</v>
      </c>
      <c r="Q92" s="321">
        <f t="shared" si="98"/>
        <v>6120258214</v>
      </c>
      <c r="R92" s="321">
        <f t="shared" si="99"/>
        <v>12240516428</v>
      </c>
      <c r="S92" s="321">
        <f t="shared" si="100"/>
        <v>18360774642</v>
      </c>
      <c r="T92" s="321">
        <f t="shared" si="101"/>
        <v>24481032856</v>
      </c>
      <c r="U92" s="321">
        <f t="shared" si="102"/>
        <v>30601291070</v>
      </c>
      <c r="V92" s="321">
        <f t="shared" si="103"/>
        <v>36721549284</v>
      </c>
      <c r="W92" s="321">
        <f t="shared" si="104"/>
        <v>42841807498</v>
      </c>
      <c r="X92" s="321">
        <f t="shared" si="105"/>
        <v>48962065712</v>
      </c>
      <c r="Y92" s="354">
        <f t="shared" si="61"/>
        <v>6.1502606294763088E-5</v>
      </c>
      <c r="Z92" s="327">
        <v>22164317197</v>
      </c>
      <c r="AA92" s="326">
        <f t="shared" si="62"/>
        <v>22164317197</v>
      </c>
      <c r="AB92" s="326">
        <f t="shared" si="63"/>
        <v>44328634394</v>
      </c>
      <c r="AC92" s="326">
        <f t="shared" si="64"/>
        <v>66492951591</v>
      </c>
      <c r="AD92" s="326">
        <f t="shared" si="65"/>
        <v>88657268788</v>
      </c>
      <c r="AE92" s="326">
        <f t="shared" si="66"/>
        <v>110821585985</v>
      </c>
      <c r="AF92" s="326">
        <f t="shared" si="67"/>
        <v>132985903182</v>
      </c>
      <c r="AG92" s="326">
        <f t="shared" si="68"/>
        <v>155150220379</v>
      </c>
      <c r="AH92" s="326">
        <f t="shared" si="69"/>
        <v>177314537576</v>
      </c>
      <c r="AI92" s="354">
        <f t="shared" si="70"/>
        <v>2.2272969974389679E-4</v>
      </c>
      <c r="AJ92" s="334">
        <v>64359295696</v>
      </c>
      <c r="AK92" s="333">
        <f t="shared" si="71"/>
        <v>64359295696</v>
      </c>
      <c r="AL92" s="333">
        <f t="shared" si="72"/>
        <v>128718591392</v>
      </c>
      <c r="AM92" s="333">
        <f t="shared" si="73"/>
        <v>193077887088</v>
      </c>
      <c r="AN92" s="333">
        <f t="shared" si="74"/>
        <v>257437182784</v>
      </c>
      <c r="AO92" s="333">
        <f t="shared" si="75"/>
        <v>321796478480</v>
      </c>
      <c r="AP92" s="333">
        <f t="shared" si="76"/>
        <v>386155774176</v>
      </c>
      <c r="AQ92" s="333">
        <f t="shared" si="77"/>
        <v>450515069872</v>
      </c>
      <c r="AR92" s="333">
        <f t="shared" si="78"/>
        <v>514874365568</v>
      </c>
      <c r="AS92" s="354">
        <f t="shared" si="79"/>
        <v>6.4674794529826494E-4</v>
      </c>
      <c r="AT92" s="341">
        <v>137783047111</v>
      </c>
      <c r="AU92" s="340">
        <f t="shared" si="80"/>
        <v>137783047111</v>
      </c>
      <c r="AV92" s="340">
        <f t="shared" si="81"/>
        <v>275566094222</v>
      </c>
      <c r="AW92" s="340">
        <f t="shared" si="82"/>
        <v>413349141333</v>
      </c>
      <c r="AX92" s="340">
        <f t="shared" si="83"/>
        <v>551132188444</v>
      </c>
      <c r="AY92" s="340">
        <f t="shared" si="84"/>
        <v>688915235555</v>
      </c>
      <c r="AZ92" s="340">
        <f t="shared" si="85"/>
        <v>826698282666</v>
      </c>
      <c r="BA92" s="340">
        <f t="shared" si="86"/>
        <v>964481329777</v>
      </c>
      <c r="BB92" s="340">
        <f t="shared" si="87"/>
        <v>1102264376888</v>
      </c>
      <c r="BC92" s="354">
        <f t="shared" si="88"/>
        <v>1.3845848008792246E-3</v>
      </c>
      <c r="BD92" s="346">
        <v>294971656640</v>
      </c>
      <c r="BE92" s="345">
        <f t="shared" si="89"/>
        <v>294971656640</v>
      </c>
      <c r="BF92" s="345">
        <f t="shared" si="90"/>
        <v>589943313280</v>
      </c>
      <c r="BG92" s="345">
        <f t="shared" si="91"/>
        <v>884914969920</v>
      </c>
      <c r="BH92" s="345">
        <f t="shared" si="92"/>
        <v>1179886626560</v>
      </c>
      <c r="BI92" s="345">
        <f t="shared" si="93"/>
        <v>1474858283200</v>
      </c>
      <c r="BJ92" s="345">
        <f t="shared" si="94"/>
        <v>1769829939840</v>
      </c>
      <c r="BK92" s="345">
        <f t="shared" si="95"/>
        <v>2064801596480</v>
      </c>
      <c r="BL92" s="345">
        <f t="shared" si="96"/>
        <v>2359773253120</v>
      </c>
      <c r="BM92" s="354">
        <f t="shared" si="97"/>
        <v>2.9641765154524839E-3</v>
      </c>
    </row>
    <row r="93" spans="2:65" s="41" customFormat="1" ht="24" customHeight="1">
      <c r="B93" s="53">
        <v>286</v>
      </c>
      <c r="C93" s="54" t="s">
        <v>5</v>
      </c>
      <c r="D93" s="49">
        <f t="shared" si="58"/>
        <v>287</v>
      </c>
      <c r="E93" s="43">
        <v>109463394171203</v>
      </c>
      <c r="F93" s="317">
        <v>571115568</v>
      </c>
      <c r="G93" s="313">
        <f t="shared" si="59"/>
        <v>571115568</v>
      </c>
      <c r="H93" s="313">
        <f t="shared" si="57"/>
        <v>1142231136</v>
      </c>
      <c r="I93" s="313">
        <f t="shared" si="57"/>
        <v>1713346704</v>
      </c>
      <c r="J93" s="313">
        <f t="shared" si="57"/>
        <v>2284462272</v>
      </c>
      <c r="K93" s="313">
        <f t="shared" si="57"/>
        <v>2855577840</v>
      </c>
      <c r="L93" s="313">
        <f t="shared" si="57"/>
        <v>3426693408</v>
      </c>
      <c r="M93" s="313">
        <f t="shared" si="57"/>
        <v>3997808976</v>
      </c>
      <c r="N93" s="313">
        <f t="shared" si="57"/>
        <v>4568924544</v>
      </c>
      <c r="O93" s="354">
        <f t="shared" si="60"/>
        <v>5.2174114673144843E-6</v>
      </c>
      <c r="P93" s="352">
        <v>6120258214</v>
      </c>
      <c r="Q93" s="321">
        <f t="shared" si="98"/>
        <v>6120258214</v>
      </c>
      <c r="R93" s="321">
        <f t="shared" si="99"/>
        <v>12240516428</v>
      </c>
      <c r="S93" s="321">
        <f t="shared" si="100"/>
        <v>18360774642</v>
      </c>
      <c r="T93" s="321">
        <f t="shared" si="101"/>
        <v>24481032856</v>
      </c>
      <c r="U93" s="321">
        <f t="shared" si="102"/>
        <v>30601291070</v>
      </c>
      <c r="V93" s="321">
        <f t="shared" si="103"/>
        <v>36721549284</v>
      </c>
      <c r="W93" s="321">
        <f t="shared" si="104"/>
        <v>42841807498</v>
      </c>
      <c r="X93" s="321">
        <f t="shared" si="105"/>
        <v>48962065712</v>
      </c>
      <c r="Y93" s="354">
        <f t="shared" si="61"/>
        <v>5.5911460267966752E-5</v>
      </c>
      <c r="Z93" s="327">
        <v>22164317197</v>
      </c>
      <c r="AA93" s="326">
        <f t="shared" si="62"/>
        <v>22164317197</v>
      </c>
      <c r="AB93" s="326">
        <f t="shared" si="63"/>
        <v>44328634394</v>
      </c>
      <c r="AC93" s="326">
        <f t="shared" si="64"/>
        <v>66492951591</v>
      </c>
      <c r="AD93" s="326">
        <f t="shared" si="65"/>
        <v>88657268788</v>
      </c>
      <c r="AE93" s="326">
        <f t="shared" si="66"/>
        <v>110821585985</v>
      </c>
      <c r="AF93" s="326">
        <f t="shared" si="67"/>
        <v>132985903182</v>
      </c>
      <c r="AG93" s="326">
        <f t="shared" si="68"/>
        <v>155150220379</v>
      </c>
      <c r="AH93" s="326">
        <f t="shared" si="69"/>
        <v>177314537576</v>
      </c>
      <c r="AI93" s="354">
        <f t="shared" si="70"/>
        <v>2.0248154522172548E-4</v>
      </c>
      <c r="AJ93" s="334">
        <v>64359295696</v>
      </c>
      <c r="AK93" s="333">
        <f t="shared" si="71"/>
        <v>64359295696</v>
      </c>
      <c r="AL93" s="333">
        <f t="shared" si="72"/>
        <v>128718591392</v>
      </c>
      <c r="AM93" s="333">
        <f t="shared" si="73"/>
        <v>193077887088</v>
      </c>
      <c r="AN93" s="333">
        <f t="shared" si="74"/>
        <v>257437182784</v>
      </c>
      <c r="AO93" s="333">
        <f t="shared" si="75"/>
        <v>321796478480</v>
      </c>
      <c r="AP93" s="333">
        <f t="shared" si="76"/>
        <v>386155774176</v>
      </c>
      <c r="AQ93" s="333">
        <f t="shared" si="77"/>
        <v>450515069872</v>
      </c>
      <c r="AR93" s="333">
        <f t="shared" si="78"/>
        <v>514874365568</v>
      </c>
      <c r="AS93" s="354">
        <f t="shared" si="79"/>
        <v>5.8795267754388047E-4</v>
      </c>
      <c r="AT93" s="341">
        <v>137783047111</v>
      </c>
      <c r="AU93" s="340">
        <f t="shared" si="80"/>
        <v>137783047111</v>
      </c>
      <c r="AV93" s="340">
        <f t="shared" si="81"/>
        <v>275566094222</v>
      </c>
      <c r="AW93" s="340">
        <f t="shared" si="82"/>
        <v>413349141333</v>
      </c>
      <c r="AX93" s="340">
        <f t="shared" si="83"/>
        <v>551132188444</v>
      </c>
      <c r="AY93" s="340">
        <f t="shared" si="84"/>
        <v>688915235555</v>
      </c>
      <c r="AZ93" s="340">
        <f t="shared" si="85"/>
        <v>826698282666</v>
      </c>
      <c r="BA93" s="340">
        <f t="shared" si="86"/>
        <v>964481329777</v>
      </c>
      <c r="BB93" s="340">
        <f t="shared" si="87"/>
        <v>1102264376888</v>
      </c>
      <c r="BC93" s="354">
        <f t="shared" si="88"/>
        <v>1.2587134553447565E-3</v>
      </c>
      <c r="BD93" s="346">
        <v>294971656640</v>
      </c>
      <c r="BE93" s="345">
        <f t="shared" si="89"/>
        <v>294971656640</v>
      </c>
      <c r="BF93" s="345">
        <f t="shared" si="90"/>
        <v>589943313280</v>
      </c>
      <c r="BG93" s="345">
        <f t="shared" si="91"/>
        <v>884914969920</v>
      </c>
      <c r="BH93" s="345">
        <f t="shared" si="92"/>
        <v>1179886626560</v>
      </c>
      <c r="BI93" s="345">
        <f t="shared" si="93"/>
        <v>1474858283200</v>
      </c>
      <c r="BJ93" s="345">
        <f t="shared" si="94"/>
        <v>1769829939840</v>
      </c>
      <c r="BK93" s="345">
        <f t="shared" si="95"/>
        <v>2064801596480</v>
      </c>
      <c r="BL93" s="345">
        <f t="shared" si="96"/>
        <v>2359773253120</v>
      </c>
      <c r="BM93" s="354">
        <f t="shared" si="97"/>
        <v>2.6947059231386362E-3</v>
      </c>
    </row>
    <row r="94" spans="2:65" s="41" customFormat="1" ht="24" customHeight="1">
      <c r="B94" s="53">
        <v>287</v>
      </c>
      <c r="C94" s="54" t="s">
        <v>5</v>
      </c>
      <c r="D94" s="49">
        <f t="shared" si="58"/>
        <v>288</v>
      </c>
      <c r="E94" s="43">
        <v>120409733588323</v>
      </c>
      <c r="F94" s="317">
        <v>571115568</v>
      </c>
      <c r="G94" s="313">
        <f t="shared" si="59"/>
        <v>571115568</v>
      </c>
      <c r="H94" s="313">
        <f t="shared" si="57"/>
        <v>1142231136</v>
      </c>
      <c r="I94" s="313">
        <f t="shared" si="57"/>
        <v>1713346704</v>
      </c>
      <c r="J94" s="313">
        <f t="shared" si="57"/>
        <v>2284462272</v>
      </c>
      <c r="K94" s="313">
        <f t="shared" si="57"/>
        <v>2855577840</v>
      </c>
      <c r="L94" s="313">
        <f t="shared" si="57"/>
        <v>3426693408</v>
      </c>
      <c r="M94" s="313">
        <f t="shared" si="57"/>
        <v>3997808976</v>
      </c>
      <c r="N94" s="313">
        <f t="shared" si="57"/>
        <v>4568924544</v>
      </c>
      <c r="O94" s="354">
        <f t="shared" si="60"/>
        <v>4.7431013339222698E-6</v>
      </c>
      <c r="P94" s="352">
        <v>6120258214</v>
      </c>
      <c r="Q94" s="321">
        <f t="shared" si="98"/>
        <v>6120258214</v>
      </c>
      <c r="R94" s="321">
        <f t="shared" si="99"/>
        <v>12240516428</v>
      </c>
      <c r="S94" s="321">
        <f t="shared" si="100"/>
        <v>18360774642</v>
      </c>
      <c r="T94" s="321">
        <f t="shared" si="101"/>
        <v>24481032856</v>
      </c>
      <c r="U94" s="321">
        <f t="shared" si="102"/>
        <v>30601291070</v>
      </c>
      <c r="V94" s="321">
        <f t="shared" si="103"/>
        <v>36721549284</v>
      </c>
      <c r="W94" s="321">
        <f t="shared" si="104"/>
        <v>42841807498</v>
      </c>
      <c r="X94" s="321">
        <f t="shared" si="105"/>
        <v>48962065712</v>
      </c>
      <c r="Y94" s="354">
        <f t="shared" si="61"/>
        <v>5.0828600243606266E-5</v>
      </c>
      <c r="Z94" s="327">
        <v>22164317197</v>
      </c>
      <c r="AA94" s="326">
        <f t="shared" si="62"/>
        <v>22164317197</v>
      </c>
      <c r="AB94" s="326">
        <f t="shared" si="63"/>
        <v>44328634394</v>
      </c>
      <c r="AC94" s="326">
        <f t="shared" si="64"/>
        <v>66492951591</v>
      </c>
      <c r="AD94" s="326">
        <f t="shared" si="65"/>
        <v>88657268788</v>
      </c>
      <c r="AE94" s="326">
        <f t="shared" si="66"/>
        <v>110821585985</v>
      </c>
      <c r="AF94" s="326">
        <f t="shared" si="67"/>
        <v>132985903182</v>
      </c>
      <c r="AG94" s="326">
        <f t="shared" si="68"/>
        <v>155150220379</v>
      </c>
      <c r="AH94" s="326">
        <f t="shared" si="69"/>
        <v>177314537576</v>
      </c>
      <c r="AI94" s="354">
        <f t="shared" si="70"/>
        <v>1.8407413201975087E-4</v>
      </c>
      <c r="AJ94" s="334">
        <v>64359295696</v>
      </c>
      <c r="AK94" s="333">
        <f t="shared" si="71"/>
        <v>64359295696</v>
      </c>
      <c r="AL94" s="333">
        <f t="shared" si="72"/>
        <v>128718591392</v>
      </c>
      <c r="AM94" s="333">
        <f t="shared" si="73"/>
        <v>193077887088</v>
      </c>
      <c r="AN94" s="333">
        <f t="shared" si="74"/>
        <v>257437182784</v>
      </c>
      <c r="AO94" s="333">
        <f t="shared" si="75"/>
        <v>321796478480</v>
      </c>
      <c r="AP94" s="333">
        <f t="shared" si="76"/>
        <v>386155774176</v>
      </c>
      <c r="AQ94" s="333">
        <f t="shared" si="77"/>
        <v>450515069872</v>
      </c>
      <c r="AR94" s="333">
        <f t="shared" si="78"/>
        <v>514874365568</v>
      </c>
      <c r="AS94" s="354">
        <f t="shared" si="79"/>
        <v>5.3450243413080169E-4</v>
      </c>
      <c r="AT94" s="341">
        <v>137783047111</v>
      </c>
      <c r="AU94" s="340">
        <f t="shared" si="80"/>
        <v>137783047111</v>
      </c>
      <c r="AV94" s="340">
        <f t="shared" si="81"/>
        <v>275566094222</v>
      </c>
      <c r="AW94" s="340">
        <f t="shared" si="82"/>
        <v>413349141333</v>
      </c>
      <c r="AX94" s="340">
        <f t="shared" si="83"/>
        <v>551132188444</v>
      </c>
      <c r="AY94" s="340">
        <f t="shared" si="84"/>
        <v>688915235555</v>
      </c>
      <c r="AZ94" s="340">
        <f t="shared" si="85"/>
        <v>826698282666</v>
      </c>
      <c r="BA94" s="340">
        <f t="shared" si="86"/>
        <v>964481329777</v>
      </c>
      <c r="BB94" s="340">
        <f t="shared" si="87"/>
        <v>1102264376888</v>
      </c>
      <c r="BC94" s="354">
        <f t="shared" si="88"/>
        <v>1.1442849594043268E-3</v>
      </c>
      <c r="BD94" s="346">
        <v>294971656640</v>
      </c>
      <c r="BE94" s="345">
        <f t="shared" si="89"/>
        <v>294971656640</v>
      </c>
      <c r="BF94" s="345">
        <f t="shared" si="90"/>
        <v>589943313280</v>
      </c>
      <c r="BG94" s="345">
        <f t="shared" si="91"/>
        <v>884914969920</v>
      </c>
      <c r="BH94" s="345">
        <f t="shared" si="92"/>
        <v>1179886626560</v>
      </c>
      <c r="BI94" s="345">
        <f t="shared" si="93"/>
        <v>1474858283200</v>
      </c>
      <c r="BJ94" s="345">
        <f t="shared" si="94"/>
        <v>1769829939840</v>
      </c>
      <c r="BK94" s="345">
        <f t="shared" si="95"/>
        <v>2064801596480</v>
      </c>
      <c r="BL94" s="345">
        <f t="shared" si="96"/>
        <v>2359773253120</v>
      </c>
      <c r="BM94" s="354">
        <f t="shared" si="97"/>
        <v>2.4497326573987665E-3</v>
      </c>
    </row>
    <row r="95" spans="2:65" s="41" customFormat="1" ht="24" customHeight="1">
      <c r="B95" s="53">
        <v>288</v>
      </c>
      <c r="C95" s="54" t="s">
        <v>5</v>
      </c>
      <c r="D95" s="49">
        <f t="shared" si="58"/>
        <v>289</v>
      </c>
      <c r="E95" s="43">
        <v>132450706947155</v>
      </c>
      <c r="F95" s="317">
        <v>571115568</v>
      </c>
      <c r="G95" s="313">
        <f t="shared" si="59"/>
        <v>571115568</v>
      </c>
      <c r="H95" s="313">
        <f t="shared" si="57"/>
        <v>1142231136</v>
      </c>
      <c r="I95" s="313">
        <f t="shared" si="57"/>
        <v>1713346704</v>
      </c>
      <c r="J95" s="313">
        <f t="shared" si="57"/>
        <v>2284462272</v>
      </c>
      <c r="K95" s="313">
        <f t="shared" si="57"/>
        <v>2855577840</v>
      </c>
      <c r="L95" s="313">
        <f t="shared" si="57"/>
        <v>3426693408</v>
      </c>
      <c r="M95" s="313">
        <f t="shared" si="57"/>
        <v>3997808976</v>
      </c>
      <c r="N95" s="313">
        <f t="shared" si="57"/>
        <v>4568924544</v>
      </c>
      <c r="O95" s="354">
        <f t="shared" si="60"/>
        <v>4.3119103035657095E-6</v>
      </c>
      <c r="P95" s="352">
        <v>6120258214</v>
      </c>
      <c r="Q95" s="321">
        <f t="shared" si="98"/>
        <v>6120258214</v>
      </c>
      <c r="R95" s="321">
        <f t="shared" si="99"/>
        <v>12240516428</v>
      </c>
      <c r="S95" s="321">
        <f t="shared" si="100"/>
        <v>18360774642</v>
      </c>
      <c r="T95" s="321">
        <f t="shared" si="101"/>
        <v>24481032856</v>
      </c>
      <c r="U95" s="321">
        <f t="shared" si="102"/>
        <v>30601291070</v>
      </c>
      <c r="V95" s="321">
        <f t="shared" si="103"/>
        <v>36721549284</v>
      </c>
      <c r="W95" s="321">
        <f t="shared" si="104"/>
        <v>42841807498</v>
      </c>
      <c r="X95" s="321">
        <f t="shared" si="105"/>
        <v>48962065712</v>
      </c>
      <c r="Y95" s="354">
        <f t="shared" si="61"/>
        <v>4.620781840327853E-5</v>
      </c>
      <c r="Z95" s="327">
        <v>22164317197</v>
      </c>
      <c r="AA95" s="326">
        <f t="shared" si="62"/>
        <v>22164317197</v>
      </c>
      <c r="AB95" s="326">
        <f t="shared" si="63"/>
        <v>44328634394</v>
      </c>
      <c r="AC95" s="326">
        <f t="shared" si="64"/>
        <v>66492951591</v>
      </c>
      <c r="AD95" s="326">
        <f t="shared" si="65"/>
        <v>88657268788</v>
      </c>
      <c r="AE95" s="326">
        <f t="shared" si="66"/>
        <v>110821585985</v>
      </c>
      <c r="AF95" s="326">
        <f t="shared" si="67"/>
        <v>132985903182</v>
      </c>
      <c r="AG95" s="326">
        <f t="shared" si="68"/>
        <v>155150220379</v>
      </c>
      <c r="AH95" s="326">
        <f t="shared" si="69"/>
        <v>177314537576</v>
      </c>
      <c r="AI95" s="354">
        <f t="shared" si="70"/>
        <v>1.6734012001795573E-4</v>
      </c>
      <c r="AJ95" s="334">
        <v>64359295696</v>
      </c>
      <c r="AK95" s="333">
        <f t="shared" si="71"/>
        <v>64359295696</v>
      </c>
      <c r="AL95" s="333">
        <f t="shared" si="72"/>
        <v>128718591392</v>
      </c>
      <c r="AM95" s="333">
        <f t="shared" si="73"/>
        <v>193077887088</v>
      </c>
      <c r="AN95" s="333">
        <f t="shared" si="74"/>
        <v>257437182784</v>
      </c>
      <c r="AO95" s="333">
        <f t="shared" si="75"/>
        <v>321796478480</v>
      </c>
      <c r="AP95" s="333">
        <f t="shared" si="76"/>
        <v>386155774176</v>
      </c>
      <c r="AQ95" s="333">
        <f t="shared" si="77"/>
        <v>450515069872</v>
      </c>
      <c r="AR95" s="333">
        <f t="shared" si="78"/>
        <v>514874365568</v>
      </c>
      <c r="AS95" s="354">
        <f t="shared" si="79"/>
        <v>4.8591130375527538E-4</v>
      </c>
      <c r="AT95" s="341">
        <v>137783047111</v>
      </c>
      <c r="AU95" s="340">
        <f t="shared" si="80"/>
        <v>137783047111</v>
      </c>
      <c r="AV95" s="340">
        <f t="shared" si="81"/>
        <v>275566094222</v>
      </c>
      <c r="AW95" s="340">
        <f t="shared" si="82"/>
        <v>413349141333</v>
      </c>
      <c r="AX95" s="340">
        <f t="shared" si="83"/>
        <v>551132188444</v>
      </c>
      <c r="AY95" s="340">
        <f t="shared" si="84"/>
        <v>688915235555</v>
      </c>
      <c r="AZ95" s="340">
        <f t="shared" si="85"/>
        <v>826698282666</v>
      </c>
      <c r="BA95" s="340">
        <f t="shared" si="86"/>
        <v>964481329777</v>
      </c>
      <c r="BB95" s="340">
        <f t="shared" si="87"/>
        <v>1102264376888</v>
      </c>
      <c r="BC95" s="354">
        <f t="shared" si="88"/>
        <v>1.0402590540039358E-3</v>
      </c>
      <c r="BD95" s="346">
        <v>294971656640</v>
      </c>
      <c r="BE95" s="345">
        <f t="shared" si="89"/>
        <v>294971656640</v>
      </c>
      <c r="BF95" s="345">
        <f t="shared" si="90"/>
        <v>589943313280</v>
      </c>
      <c r="BG95" s="345">
        <f t="shared" si="91"/>
        <v>884914969920</v>
      </c>
      <c r="BH95" s="345">
        <f t="shared" si="92"/>
        <v>1179886626560</v>
      </c>
      <c r="BI95" s="345">
        <f t="shared" si="93"/>
        <v>1474858283200</v>
      </c>
      <c r="BJ95" s="345">
        <f t="shared" si="94"/>
        <v>1769829939840</v>
      </c>
      <c r="BK95" s="345">
        <f t="shared" si="95"/>
        <v>2064801596480</v>
      </c>
      <c r="BL95" s="345">
        <f t="shared" si="96"/>
        <v>2359773253120</v>
      </c>
      <c r="BM95" s="354">
        <f t="shared" si="97"/>
        <v>2.227029688544338E-3</v>
      </c>
    </row>
    <row r="96" spans="2:65" s="41" customFormat="1" ht="24" customHeight="1" thickBot="1">
      <c r="B96" s="55">
        <v>289</v>
      </c>
      <c r="C96" s="56" t="s">
        <v>5</v>
      </c>
      <c r="D96" s="50">
        <f t="shared" si="58"/>
        <v>290</v>
      </c>
      <c r="E96" s="45">
        <v>145695777641870</v>
      </c>
      <c r="F96" s="318">
        <v>571115568</v>
      </c>
      <c r="G96" s="313">
        <f t="shared" si="59"/>
        <v>571115568</v>
      </c>
      <c r="H96" s="313">
        <f t="shared" si="57"/>
        <v>1142231136</v>
      </c>
      <c r="I96" s="313">
        <f t="shared" si="57"/>
        <v>1713346704</v>
      </c>
      <c r="J96" s="313">
        <f t="shared" si="57"/>
        <v>2284462272</v>
      </c>
      <c r="K96" s="313">
        <f t="shared" si="57"/>
        <v>2855577840</v>
      </c>
      <c r="L96" s="313">
        <f t="shared" si="57"/>
        <v>3426693408</v>
      </c>
      <c r="M96" s="313">
        <f t="shared" si="57"/>
        <v>3997808976</v>
      </c>
      <c r="N96" s="313">
        <f t="shared" si="57"/>
        <v>4568924544</v>
      </c>
      <c r="O96" s="354">
        <f t="shared" si="60"/>
        <v>3.9199184577870222E-6</v>
      </c>
      <c r="P96" s="353">
        <v>6120258214</v>
      </c>
      <c r="Q96" s="321">
        <f t="shared" si="98"/>
        <v>6120258214</v>
      </c>
      <c r="R96" s="321">
        <f t="shared" si="99"/>
        <v>12240516428</v>
      </c>
      <c r="S96" s="321">
        <f t="shared" si="100"/>
        <v>18360774642</v>
      </c>
      <c r="T96" s="321">
        <f t="shared" si="101"/>
        <v>24481032856</v>
      </c>
      <c r="U96" s="321">
        <f t="shared" si="102"/>
        <v>30601291070</v>
      </c>
      <c r="V96" s="321">
        <f t="shared" si="103"/>
        <v>36721549284</v>
      </c>
      <c r="W96" s="321">
        <f t="shared" si="104"/>
        <v>42841807498</v>
      </c>
      <c r="X96" s="321">
        <f t="shared" si="105"/>
        <v>48962065712</v>
      </c>
      <c r="Y96" s="354">
        <f t="shared" si="61"/>
        <v>4.2007107639344262E-5</v>
      </c>
      <c r="Z96" s="328">
        <v>22164317197</v>
      </c>
      <c r="AA96" s="326">
        <f t="shared" si="62"/>
        <v>22164317197</v>
      </c>
      <c r="AB96" s="326">
        <f t="shared" si="63"/>
        <v>44328634394</v>
      </c>
      <c r="AC96" s="326">
        <f t="shared" si="64"/>
        <v>66492951591</v>
      </c>
      <c r="AD96" s="326">
        <f t="shared" si="65"/>
        <v>88657268788</v>
      </c>
      <c r="AE96" s="326">
        <f t="shared" si="66"/>
        <v>110821585985</v>
      </c>
      <c r="AF96" s="326">
        <f t="shared" si="67"/>
        <v>132985903182</v>
      </c>
      <c r="AG96" s="326">
        <f t="shared" si="68"/>
        <v>155150220379</v>
      </c>
      <c r="AH96" s="326">
        <f t="shared" si="69"/>
        <v>177314537576</v>
      </c>
      <c r="AI96" s="354">
        <f t="shared" si="70"/>
        <v>1.5212738183450572E-4</v>
      </c>
      <c r="AJ96" s="335">
        <v>64359295696</v>
      </c>
      <c r="AK96" s="333">
        <f t="shared" si="71"/>
        <v>64359295696</v>
      </c>
      <c r="AL96" s="333">
        <f t="shared" si="72"/>
        <v>128718591392</v>
      </c>
      <c r="AM96" s="333">
        <f t="shared" si="73"/>
        <v>193077887088</v>
      </c>
      <c r="AN96" s="333">
        <f t="shared" si="74"/>
        <v>257437182784</v>
      </c>
      <c r="AO96" s="333">
        <f t="shared" si="75"/>
        <v>321796478480</v>
      </c>
      <c r="AP96" s="333">
        <f t="shared" si="76"/>
        <v>386155774176</v>
      </c>
      <c r="AQ96" s="333">
        <f t="shared" si="77"/>
        <v>450515069872</v>
      </c>
      <c r="AR96" s="333">
        <f t="shared" si="78"/>
        <v>514874365568</v>
      </c>
      <c r="AS96" s="354">
        <f t="shared" si="79"/>
        <v>4.4173754886843371E-4</v>
      </c>
      <c r="AT96" s="342">
        <v>137783047111</v>
      </c>
      <c r="AU96" s="340">
        <f t="shared" si="80"/>
        <v>137783047111</v>
      </c>
      <c r="AV96" s="340">
        <f t="shared" si="81"/>
        <v>275566094222</v>
      </c>
      <c r="AW96" s="340">
        <f t="shared" si="82"/>
        <v>413349141333</v>
      </c>
      <c r="AX96" s="340">
        <f t="shared" si="83"/>
        <v>551132188444</v>
      </c>
      <c r="AY96" s="340">
        <f t="shared" si="84"/>
        <v>688915235555</v>
      </c>
      <c r="AZ96" s="340">
        <f t="shared" si="85"/>
        <v>826698282666</v>
      </c>
      <c r="BA96" s="340">
        <f t="shared" si="86"/>
        <v>964481329777</v>
      </c>
      <c r="BB96" s="340">
        <f t="shared" si="87"/>
        <v>1102264376888</v>
      </c>
      <c r="BC96" s="354">
        <f t="shared" si="88"/>
        <v>9.4569004909449042E-4</v>
      </c>
      <c r="BD96" s="347">
        <v>294971656640</v>
      </c>
      <c r="BE96" s="345">
        <f t="shared" si="89"/>
        <v>294971656640</v>
      </c>
      <c r="BF96" s="345">
        <f t="shared" si="90"/>
        <v>589943313280</v>
      </c>
      <c r="BG96" s="345">
        <f t="shared" si="91"/>
        <v>884914969920</v>
      </c>
      <c r="BH96" s="345">
        <f t="shared" si="92"/>
        <v>1179886626560</v>
      </c>
      <c r="BI96" s="345">
        <f t="shared" si="93"/>
        <v>1474858283200</v>
      </c>
      <c r="BJ96" s="345">
        <f t="shared" si="94"/>
        <v>1769829939840</v>
      </c>
      <c r="BK96" s="345">
        <f t="shared" si="95"/>
        <v>2064801596480</v>
      </c>
      <c r="BL96" s="345">
        <f t="shared" si="96"/>
        <v>2359773253120</v>
      </c>
      <c r="BM96" s="354">
        <f t="shared" si="97"/>
        <v>2.0245724441312232E-3</v>
      </c>
    </row>
    <row r="97" spans="2:65" s="41" customFormat="1" ht="24" customHeight="1">
      <c r="B97" s="59">
        <v>290</v>
      </c>
      <c r="C97" s="60" t="s">
        <v>5</v>
      </c>
      <c r="D97" s="52">
        <f t="shared" si="58"/>
        <v>291</v>
      </c>
      <c r="E97" s="44">
        <v>294305470836577</v>
      </c>
      <c r="F97" s="316">
        <v>571115568</v>
      </c>
      <c r="G97" s="313">
        <f t="shared" si="59"/>
        <v>571115568</v>
      </c>
      <c r="H97" s="313">
        <f t="shared" si="57"/>
        <v>1142231136</v>
      </c>
      <c r="I97" s="313">
        <f t="shared" si="57"/>
        <v>1713346704</v>
      </c>
      <c r="J97" s="313">
        <f t="shared" si="57"/>
        <v>2284462272</v>
      </c>
      <c r="K97" s="313">
        <f t="shared" si="57"/>
        <v>2855577840</v>
      </c>
      <c r="L97" s="313">
        <f t="shared" si="57"/>
        <v>3426693408</v>
      </c>
      <c r="M97" s="313">
        <f t="shared" si="57"/>
        <v>3997808976</v>
      </c>
      <c r="N97" s="313">
        <f t="shared" si="57"/>
        <v>4568924544</v>
      </c>
      <c r="O97" s="354">
        <f t="shared" si="60"/>
        <v>1.9405536919737761E-6</v>
      </c>
      <c r="P97" s="351">
        <v>6120258214</v>
      </c>
      <c r="Q97" s="321">
        <f t="shared" si="98"/>
        <v>6120258214</v>
      </c>
      <c r="R97" s="321">
        <f t="shared" si="99"/>
        <v>12240516428</v>
      </c>
      <c r="S97" s="321">
        <f t="shared" si="100"/>
        <v>18360774642</v>
      </c>
      <c r="T97" s="321">
        <f t="shared" si="101"/>
        <v>24481032856</v>
      </c>
      <c r="U97" s="321">
        <f t="shared" si="102"/>
        <v>30601291070</v>
      </c>
      <c r="V97" s="321">
        <f t="shared" si="103"/>
        <v>36721549284</v>
      </c>
      <c r="W97" s="321">
        <f t="shared" si="104"/>
        <v>42841807498</v>
      </c>
      <c r="X97" s="321">
        <f t="shared" si="105"/>
        <v>48962065712</v>
      </c>
      <c r="Y97" s="354">
        <f t="shared" si="61"/>
        <v>2.0795597841259564E-5</v>
      </c>
      <c r="Z97" s="326">
        <v>22164317197</v>
      </c>
      <c r="AA97" s="326">
        <f t="shared" si="62"/>
        <v>22164317197</v>
      </c>
      <c r="AB97" s="326">
        <f t="shared" si="63"/>
        <v>44328634394</v>
      </c>
      <c r="AC97" s="326">
        <f t="shared" si="64"/>
        <v>66492951591</v>
      </c>
      <c r="AD97" s="326">
        <f t="shared" si="65"/>
        <v>88657268788</v>
      </c>
      <c r="AE97" s="326">
        <f t="shared" si="66"/>
        <v>110821585985</v>
      </c>
      <c r="AF97" s="326">
        <f t="shared" si="67"/>
        <v>132985903182</v>
      </c>
      <c r="AG97" s="326">
        <f t="shared" si="68"/>
        <v>155150220379</v>
      </c>
      <c r="AH97" s="326">
        <f t="shared" si="69"/>
        <v>177314537576</v>
      </c>
      <c r="AI97" s="354">
        <f t="shared" si="70"/>
        <v>7.5310585066587092E-5</v>
      </c>
      <c r="AJ97" s="333">
        <v>64359295696</v>
      </c>
      <c r="AK97" s="333">
        <f t="shared" si="71"/>
        <v>64359295696</v>
      </c>
      <c r="AL97" s="333">
        <f t="shared" si="72"/>
        <v>128718591392</v>
      </c>
      <c r="AM97" s="333">
        <f t="shared" si="73"/>
        <v>193077887088</v>
      </c>
      <c r="AN97" s="333">
        <f t="shared" si="74"/>
        <v>257437182784</v>
      </c>
      <c r="AO97" s="333">
        <f t="shared" si="75"/>
        <v>321796478480</v>
      </c>
      <c r="AP97" s="333">
        <f t="shared" si="76"/>
        <v>386155774176</v>
      </c>
      <c r="AQ97" s="333">
        <f t="shared" si="77"/>
        <v>450515069872</v>
      </c>
      <c r="AR97" s="333">
        <f t="shared" si="78"/>
        <v>514874365568</v>
      </c>
      <c r="AS97" s="354">
        <f t="shared" si="79"/>
        <v>2.1868195488536352E-4</v>
      </c>
      <c r="AT97" s="340">
        <v>137783047111</v>
      </c>
      <c r="AU97" s="340">
        <f t="shared" si="80"/>
        <v>137783047111</v>
      </c>
      <c r="AV97" s="340">
        <f t="shared" si="81"/>
        <v>275566094222</v>
      </c>
      <c r="AW97" s="340">
        <f t="shared" si="82"/>
        <v>413349141333</v>
      </c>
      <c r="AX97" s="340">
        <f t="shared" si="83"/>
        <v>551132188444</v>
      </c>
      <c r="AY97" s="340">
        <f t="shared" si="84"/>
        <v>688915235555</v>
      </c>
      <c r="AZ97" s="340">
        <f t="shared" si="85"/>
        <v>826698282666</v>
      </c>
      <c r="BA97" s="340">
        <f t="shared" si="86"/>
        <v>964481329777</v>
      </c>
      <c r="BB97" s="340">
        <f t="shared" si="87"/>
        <v>1102264376888</v>
      </c>
      <c r="BC97" s="354">
        <f t="shared" si="88"/>
        <v>4.681633906408375E-4</v>
      </c>
      <c r="BD97" s="345">
        <v>294971656640</v>
      </c>
      <c r="BE97" s="345">
        <f t="shared" si="89"/>
        <v>294971656640</v>
      </c>
      <c r="BF97" s="345">
        <f t="shared" si="90"/>
        <v>589943313280</v>
      </c>
      <c r="BG97" s="345">
        <f t="shared" si="91"/>
        <v>884914969920</v>
      </c>
      <c r="BH97" s="345">
        <f t="shared" si="92"/>
        <v>1179886626560</v>
      </c>
      <c r="BI97" s="345">
        <f t="shared" si="93"/>
        <v>1474858283200</v>
      </c>
      <c r="BJ97" s="345">
        <f t="shared" si="94"/>
        <v>1769829939840</v>
      </c>
      <c r="BK97" s="345">
        <f t="shared" si="95"/>
        <v>2064801596480</v>
      </c>
      <c r="BL97" s="345">
        <f t="shared" si="96"/>
        <v>2359773253120</v>
      </c>
      <c r="BM97" s="354">
        <f t="shared" si="97"/>
        <v>1.0022635862035774E-3</v>
      </c>
    </row>
    <row r="98" spans="2:65" s="41" customFormat="1" ht="24" customHeight="1">
      <c r="B98" s="53">
        <v>291</v>
      </c>
      <c r="C98" s="54" t="s">
        <v>5</v>
      </c>
      <c r="D98" s="49">
        <f t="shared" si="58"/>
        <v>292</v>
      </c>
      <c r="E98" s="43">
        <v>323736017920234</v>
      </c>
      <c r="F98" s="317">
        <v>571115568</v>
      </c>
      <c r="G98" s="313">
        <f t="shared" si="59"/>
        <v>571115568</v>
      </c>
      <c r="H98" s="313">
        <f t="shared" si="57"/>
        <v>1142231136</v>
      </c>
      <c r="I98" s="313">
        <f t="shared" si="57"/>
        <v>1713346704</v>
      </c>
      <c r="J98" s="313">
        <f t="shared" si="57"/>
        <v>2284462272</v>
      </c>
      <c r="K98" s="313">
        <f t="shared" si="57"/>
        <v>2855577840</v>
      </c>
      <c r="L98" s="313">
        <f t="shared" si="57"/>
        <v>3426693408</v>
      </c>
      <c r="M98" s="313">
        <f t="shared" si="57"/>
        <v>3997808976</v>
      </c>
      <c r="N98" s="313">
        <f t="shared" si="57"/>
        <v>4568924544</v>
      </c>
      <c r="O98" s="354">
        <f t="shared" si="60"/>
        <v>1.7641397199761639E-6</v>
      </c>
      <c r="P98" s="352">
        <v>6120258214</v>
      </c>
      <c r="Q98" s="321">
        <f t="shared" si="98"/>
        <v>6120258214</v>
      </c>
      <c r="R98" s="321">
        <f t="shared" si="99"/>
        <v>12240516428</v>
      </c>
      <c r="S98" s="321">
        <f t="shared" si="100"/>
        <v>18360774642</v>
      </c>
      <c r="T98" s="321">
        <f t="shared" si="101"/>
        <v>24481032856</v>
      </c>
      <c r="U98" s="321">
        <f t="shared" si="102"/>
        <v>30601291070</v>
      </c>
      <c r="V98" s="321">
        <f t="shared" si="103"/>
        <v>36721549284</v>
      </c>
      <c r="W98" s="321">
        <f t="shared" si="104"/>
        <v>42841807498</v>
      </c>
      <c r="X98" s="321">
        <f t="shared" si="105"/>
        <v>48962065712</v>
      </c>
      <c r="Y98" s="354">
        <f t="shared" si="61"/>
        <v>1.8905088946599644E-5</v>
      </c>
      <c r="Z98" s="327">
        <v>22164317197</v>
      </c>
      <c r="AA98" s="326">
        <f t="shared" si="62"/>
        <v>22164317197</v>
      </c>
      <c r="AB98" s="326">
        <f t="shared" si="63"/>
        <v>44328634394</v>
      </c>
      <c r="AC98" s="326">
        <f t="shared" si="64"/>
        <v>66492951591</v>
      </c>
      <c r="AD98" s="326">
        <f t="shared" si="65"/>
        <v>88657268788</v>
      </c>
      <c r="AE98" s="326">
        <f t="shared" si="66"/>
        <v>110821585985</v>
      </c>
      <c r="AF98" s="326">
        <f t="shared" si="67"/>
        <v>132985903182</v>
      </c>
      <c r="AG98" s="326">
        <f t="shared" si="68"/>
        <v>155150220379</v>
      </c>
      <c r="AH98" s="326">
        <f t="shared" si="69"/>
        <v>177314537576</v>
      </c>
      <c r="AI98" s="354">
        <f t="shared" si="70"/>
        <v>6.8464168242352057E-5</v>
      </c>
      <c r="AJ98" s="334">
        <v>64359295696</v>
      </c>
      <c r="AK98" s="333">
        <f t="shared" si="71"/>
        <v>64359295696</v>
      </c>
      <c r="AL98" s="333">
        <f t="shared" si="72"/>
        <v>128718591392</v>
      </c>
      <c r="AM98" s="333">
        <f t="shared" si="73"/>
        <v>193077887088</v>
      </c>
      <c r="AN98" s="333">
        <f t="shared" si="74"/>
        <v>257437182784</v>
      </c>
      <c r="AO98" s="333">
        <f t="shared" si="75"/>
        <v>321796478480</v>
      </c>
      <c r="AP98" s="333">
        <f t="shared" si="76"/>
        <v>386155774176</v>
      </c>
      <c r="AQ98" s="333">
        <f t="shared" si="77"/>
        <v>450515069872</v>
      </c>
      <c r="AR98" s="333">
        <f t="shared" si="78"/>
        <v>514874365568</v>
      </c>
      <c r="AS98" s="354">
        <f t="shared" si="79"/>
        <v>1.9880177716851273E-4</v>
      </c>
      <c r="AT98" s="341">
        <v>137783047111</v>
      </c>
      <c r="AU98" s="340">
        <f t="shared" si="80"/>
        <v>137783047111</v>
      </c>
      <c r="AV98" s="340">
        <f t="shared" si="81"/>
        <v>275566094222</v>
      </c>
      <c r="AW98" s="340">
        <f t="shared" si="82"/>
        <v>413349141333</v>
      </c>
      <c r="AX98" s="340">
        <f t="shared" si="83"/>
        <v>551132188444</v>
      </c>
      <c r="AY98" s="340">
        <f t="shared" si="84"/>
        <v>688915235555</v>
      </c>
      <c r="AZ98" s="340">
        <f t="shared" si="85"/>
        <v>826698282666</v>
      </c>
      <c r="BA98" s="340">
        <f t="shared" si="86"/>
        <v>964481329777</v>
      </c>
      <c r="BB98" s="340">
        <f t="shared" si="87"/>
        <v>1102264376888</v>
      </c>
      <c r="BC98" s="354">
        <f t="shared" si="88"/>
        <v>4.2560308240076225E-4</v>
      </c>
      <c r="BD98" s="346">
        <v>294971656640</v>
      </c>
      <c r="BE98" s="345">
        <f t="shared" si="89"/>
        <v>294971656640</v>
      </c>
      <c r="BF98" s="345">
        <f t="shared" si="90"/>
        <v>589943313280</v>
      </c>
      <c r="BG98" s="345">
        <f t="shared" si="91"/>
        <v>884914969920</v>
      </c>
      <c r="BH98" s="345">
        <f t="shared" si="92"/>
        <v>1179886626560</v>
      </c>
      <c r="BI98" s="345">
        <f t="shared" si="93"/>
        <v>1474858283200</v>
      </c>
      <c r="BJ98" s="345">
        <f t="shared" si="94"/>
        <v>1769829939840</v>
      </c>
      <c r="BK98" s="345">
        <f t="shared" si="95"/>
        <v>2064801596480</v>
      </c>
      <c r="BL98" s="345">
        <f t="shared" si="96"/>
        <v>2359773253120</v>
      </c>
      <c r="BM98" s="354">
        <f t="shared" si="97"/>
        <v>9.111487147305268E-4</v>
      </c>
    </row>
    <row r="99" spans="2:65" s="41" customFormat="1" ht="24" customHeight="1">
      <c r="B99" s="53">
        <v>292</v>
      </c>
      <c r="C99" s="54" t="s">
        <v>5</v>
      </c>
      <c r="D99" s="49">
        <f t="shared" si="58"/>
        <v>293</v>
      </c>
      <c r="E99" s="43">
        <v>356109619712257</v>
      </c>
      <c r="F99" s="317">
        <v>571115568</v>
      </c>
      <c r="G99" s="313">
        <f t="shared" si="59"/>
        <v>571115568</v>
      </c>
      <c r="H99" s="313">
        <f t="shared" si="57"/>
        <v>1142231136</v>
      </c>
      <c r="I99" s="313">
        <f t="shared" si="57"/>
        <v>1713346704</v>
      </c>
      <c r="J99" s="313">
        <f t="shared" si="57"/>
        <v>2284462272</v>
      </c>
      <c r="K99" s="313">
        <f t="shared" si="57"/>
        <v>2855577840</v>
      </c>
      <c r="L99" s="313">
        <f t="shared" si="57"/>
        <v>3426693408</v>
      </c>
      <c r="M99" s="313">
        <f t="shared" si="57"/>
        <v>3997808976</v>
      </c>
      <c r="N99" s="313">
        <f t="shared" si="57"/>
        <v>4568924544</v>
      </c>
      <c r="O99" s="354">
        <f t="shared" si="60"/>
        <v>1.6037633817965145E-6</v>
      </c>
      <c r="P99" s="352">
        <v>6120258214</v>
      </c>
      <c r="Q99" s="321">
        <f t="shared" si="98"/>
        <v>6120258214</v>
      </c>
      <c r="R99" s="321">
        <f t="shared" si="99"/>
        <v>12240516428</v>
      </c>
      <c r="S99" s="321">
        <f t="shared" si="100"/>
        <v>18360774642</v>
      </c>
      <c r="T99" s="321">
        <f t="shared" si="101"/>
        <v>24481032856</v>
      </c>
      <c r="U99" s="321">
        <f t="shared" si="102"/>
        <v>30601291070</v>
      </c>
      <c r="V99" s="321">
        <f t="shared" si="103"/>
        <v>36721549284</v>
      </c>
      <c r="W99" s="321">
        <f t="shared" si="104"/>
        <v>42841807498</v>
      </c>
      <c r="X99" s="321">
        <f t="shared" si="105"/>
        <v>48962065712</v>
      </c>
      <c r="Y99" s="354">
        <f t="shared" si="61"/>
        <v>1.7186444496908788E-5</v>
      </c>
      <c r="Z99" s="327">
        <v>22164317197</v>
      </c>
      <c r="AA99" s="326">
        <f t="shared" si="62"/>
        <v>22164317197</v>
      </c>
      <c r="AB99" s="326">
        <f t="shared" si="63"/>
        <v>44328634394</v>
      </c>
      <c r="AC99" s="326">
        <f t="shared" si="64"/>
        <v>66492951591</v>
      </c>
      <c r="AD99" s="326">
        <f t="shared" si="65"/>
        <v>88657268788</v>
      </c>
      <c r="AE99" s="326">
        <f t="shared" si="66"/>
        <v>110821585985</v>
      </c>
      <c r="AF99" s="326">
        <f t="shared" si="67"/>
        <v>132985903182</v>
      </c>
      <c r="AG99" s="326">
        <f t="shared" si="68"/>
        <v>155150220379</v>
      </c>
      <c r="AH99" s="326">
        <f t="shared" si="69"/>
        <v>177314537576</v>
      </c>
      <c r="AI99" s="354">
        <f t="shared" si="70"/>
        <v>6.2240152947592851E-5</v>
      </c>
      <c r="AJ99" s="334">
        <v>64359295696</v>
      </c>
      <c r="AK99" s="333">
        <f t="shared" si="71"/>
        <v>64359295696</v>
      </c>
      <c r="AL99" s="333">
        <f t="shared" si="72"/>
        <v>128718591392</v>
      </c>
      <c r="AM99" s="333">
        <f t="shared" si="73"/>
        <v>193077887088</v>
      </c>
      <c r="AN99" s="333">
        <f t="shared" si="74"/>
        <v>257437182784</v>
      </c>
      <c r="AO99" s="333">
        <f t="shared" si="75"/>
        <v>321796478480</v>
      </c>
      <c r="AP99" s="333">
        <f t="shared" si="76"/>
        <v>386155774176</v>
      </c>
      <c r="AQ99" s="333">
        <f t="shared" si="77"/>
        <v>450515069872</v>
      </c>
      <c r="AR99" s="333">
        <f t="shared" si="78"/>
        <v>514874365568</v>
      </c>
      <c r="AS99" s="354">
        <f t="shared" si="79"/>
        <v>1.8072888833501176E-4</v>
      </c>
      <c r="AT99" s="341">
        <v>137783047111</v>
      </c>
      <c r="AU99" s="340">
        <f t="shared" si="80"/>
        <v>137783047111</v>
      </c>
      <c r="AV99" s="340">
        <f t="shared" si="81"/>
        <v>275566094222</v>
      </c>
      <c r="AW99" s="340">
        <f t="shared" si="82"/>
        <v>413349141333</v>
      </c>
      <c r="AX99" s="340">
        <f t="shared" si="83"/>
        <v>551132188444</v>
      </c>
      <c r="AY99" s="340">
        <f t="shared" si="84"/>
        <v>688915235555</v>
      </c>
      <c r="AZ99" s="340">
        <f t="shared" si="85"/>
        <v>826698282666</v>
      </c>
      <c r="BA99" s="340">
        <f t="shared" si="86"/>
        <v>964481329777</v>
      </c>
      <c r="BB99" s="340">
        <f t="shared" si="87"/>
        <v>1102264376888</v>
      </c>
      <c r="BC99" s="354">
        <f t="shared" si="88"/>
        <v>3.869118930916025E-4</v>
      </c>
      <c r="BD99" s="346">
        <v>294971656640</v>
      </c>
      <c r="BE99" s="345">
        <f t="shared" si="89"/>
        <v>294971656640</v>
      </c>
      <c r="BF99" s="345">
        <f t="shared" si="90"/>
        <v>589943313280</v>
      </c>
      <c r="BG99" s="345">
        <f t="shared" si="91"/>
        <v>884914969920</v>
      </c>
      <c r="BH99" s="345">
        <f t="shared" si="92"/>
        <v>1179886626560</v>
      </c>
      <c r="BI99" s="345">
        <f t="shared" si="93"/>
        <v>1474858283200</v>
      </c>
      <c r="BJ99" s="345">
        <f t="shared" si="94"/>
        <v>1769829939840</v>
      </c>
      <c r="BK99" s="345">
        <f t="shared" si="95"/>
        <v>2064801596480</v>
      </c>
      <c r="BL99" s="345">
        <f t="shared" si="96"/>
        <v>2359773253120</v>
      </c>
      <c r="BM99" s="354">
        <f t="shared" si="97"/>
        <v>8.2831701339138898E-4</v>
      </c>
    </row>
    <row r="100" spans="2:65" s="41" customFormat="1" ht="24" customHeight="1">
      <c r="B100" s="53">
        <v>293</v>
      </c>
      <c r="C100" s="54" t="s">
        <v>5</v>
      </c>
      <c r="D100" s="49">
        <f t="shared" si="58"/>
        <v>294</v>
      </c>
      <c r="E100" s="43">
        <v>391720581683482</v>
      </c>
      <c r="F100" s="317">
        <v>571115568</v>
      </c>
      <c r="G100" s="313">
        <f t="shared" si="59"/>
        <v>571115568</v>
      </c>
      <c r="H100" s="313">
        <f t="shared" si="57"/>
        <v>1142231136</v>
      </c>
      <c r="I100" s="313">
        <f t="shared" si="57"/>
        <v>1713346704</v>
      </c>
      <c r="J100" s="313">
        <f t="shared" si="57"/>
        <v>2284462272</v>
      </c>
      <c r="K100" s="313">
        <f t="shared" si="57"/>
        <v>2855577840</v>
      </c>
      <c r="L100" s="313">
        <f t="shared" si="57"/>
        <v>3426693408</v>
      </c>
      <c r="M100" s="313">
        <f t="shared" si="57"/>
        <v>3997808976</v>
      </c>
      <c r="N100" s="313">
        <f t="shared" si="57"/>
        <v>4568924544</v>
      </c>
      <c r="O100" s="354">
        <f t="shared" si="60"/>
        <v>1.4579667107241067E-6</v>
      </c>
      <c r="P100" s="352">
        <v>6120258214</v>
      </c>
      <c r="Q100" s="321">
        <v>6120258214</v>
      </c>
      <c r="R100" s="321">
        <v>12240516428</v>
      </c>
      <c r="S100" s="321">
        <v>18360774642</v>
      </c>
      <c r="T100" s="321">
        <v>24481032856</v>
      </c>
      <c r="U100" s="321">
        <v>30601291070</v>
      </c>
      <c r="V100" s="321">
        <v>36721549284</v>
      </c>
      <c r="W100" s="321">
        <v>42841807498</v>
      </c>
      <c r="X100" s="321">
        <v>48962065712</v>
      </c>
      <c r="Y100" s="354">
        <f t="shared" si="61"/>
        <v>1.5624040451735289E-5</v>
      </c>
      <c r="Z100" s="327">
        <v>22164317197</v>
      </c>
      <c r="AA100" s="326">
        <v>22164317197</v>
      </c>
      <c r="AB100" s="326">
        <v>44328634394</v>
      </c>
      <c r="AC100" s="326">
        <v>66492951591</v>
      </c>
      <c r="AD100" s="326">
        <v>88657268788</v>
      </c>
      <c r="AE100" s="326">
        <v>110821585985</v>
      </c>
      <c r="AF100" s="326">
        <v>132985903182</v>
      </c>
      <c r="AG100" s="326">
        <v>155150220379</v>
      </c>
      <c r="AH100" s="326">
        <v>177314537576</v>
      </c>
      <c r="AI100" s="354">
        <f t="shared" si="70"/>
        <v>5.6581957225084508E-5</v>
      </c>
      <c r="AJ100" s="334">
        <v>64359295696</v>
      </c>
      <c r="AK100" s="333">
        <v>64359295696</v>
      </c>
      <c r="AL100" s="333">
        <v>128718591392</v>
      </c>
      <c r="AM100" s="333">
        <v>193077887088</v>
      </c>
      <c r="AN100" s="333">
        <v>257437182784</v>
      </c>
      <c r="AO100" s="333">
        <v>321796478480</v>
      </c>
      <c r="AP100" s="333">
        <v>386155774176</v>
      </c>
      <c r="AQ100" s="333">
        <v>450515069872</v>
      </c>
      <c r="AR100" s="333">
        <v>514874365568</v>
      </c>
      <c r="AS100" s="354">
        <f t="shared" si="79"/>
        <v>1.6429898939546554E-4</v>
      </c>
      <c r="AT100" s="341">
        <v>137783047111</v>
      </c>
      <c r="AU100" s="340">
        <v>137783047111</v>
      </c>
      <c r="AV100" s="340">
        <v>275566094222</v>
      </c>
      <c r="AW100" s="340">
        <v>413349141333</v>
      </c>
      <c r="AX100" s="340">
        <v>551132188444</v>
      </c>
      <c r="AY100" s="340">
        <v>688915235555</v>
      </c>
      <c r="AZ100" s="340">
        <v>826698282666</v>
      </c>
      <c r="BA100" s="340">
        <v>964481329777</v>
      </c>
      <c r="BB100" s="340">
        <v>1102264376888</v>
      </c>
      <c r="BC100" s="354">
        <f t="shared" si="88"/>
        <v>3.5173808462873017E-4</v>
      </c>
      <c r="BD100" s="346">
        <v>294971656640</v>
      </c>
      <c r="BE100" s="345">
        <v>294971656640</v>
      </c>
      <c r="BF100" s="345">
        <v>589943313280</v>
      </c>
      <c r="BG100" s="345">
        <v>884914969920</v>
      </c>
      <c r="BH100" s="345">
        <v>1179886626560</v>
      </c>
      <c r="BI100" s="345">
        <v>1474858283200</v>
      </c>
      <c r="BJ100" s="345">
        <v>1769829939840</v>
      </c>
      <c r="BK100" s="345">
        <v>2064801596480</v>
      </c>
      <c r="BL100" s="345">
        <v>2359773253120</v>
      </c>
      <c r="BM100" s="354">
        <f t="shared" si="97"/>
        <v>7.5301546671944586E-4</v>
      </c>
    </row>
    <row r="101" spans="2:65" s="41" customFormat="1" ht="24" customHeight="1">
      <c r="B101" s="53">
        <v>294</v>
      </c>
      <c r="C101" s="54" t="s">
        <v>5</v>
      </c>
      <c r="D101" s="49">
        <f t="shared" si="58"/>
        <v>295</v>
      </c>
      <c r="E101" s="43">
        <v>430892639851830</v>
      </c>
      <c r="F101" s="317">
        <v>571115568</v>
      </c>
      <c r="G101" s="313">
        <f t="shared" si="59"/>
        <v>571115568</v>
      </c>
      <c r="H101" s="313">
        <f t="shared" si="57"/>
        <v>1142231136</v>
      </c>
      <c r="I101" s="313">
        <f t="shared" si="57"/>
        <v>1713346704</v>
      </c>
      <c r="J101" s="313">
        <f t="shared" si="57"/>
        <v>2284462272</v>
      </c>
      <c r="K101" s="313">
        <f t="shared" si="57"/>
        <v>2855577840</v>
      </c>
      <c r="L101" s="313">
        <f t="shared" si="57"/>
        <v>3426693408</v>
      </c>
      <c r="M101" s="313">
        <f t="shared" si="57"/>
        <v>3997808976</v>
      </c>
      <c r="N101" s="313">
        <f t="shared" si="57"/>
        <v>4568924544</v>
      </c>
      <c r="O101" s="354">
        <f t="shared" si="60"/>
        <v>1.3254242824764612E-6</v>
      </c>
      <c r="P101" s="352">
        <v>6120258214</v>
      </c>
      <c r="Q101" s="321">
        <v>6120258214</v>
      </c>
      <c r="R101" s="321">
        <v>12240516428</v>
      </c>
      <c r="S101" s="321">
        <v>18360774642</v>
      </c>
      <c r="T101" s="321">
        <v>24481032856</v>
      </c>
      <c r="U101" s="321">
        <v>30601291070</v>
      </c>
      <c r="V101" s="321">
        <v>36721549284</v>
      </c>
      <c r="W101" s="321">
        <v>42841807498</v>
      </c>
      <c r="X101" s="321">
        <v>48962065712</v>
      </c>
      <c r="Y101" s="354">
        <f t="shared" si="61"/>
        <v>1.4203673137941178E-5</v>
      </c>
      <c r="Z101" s="327">
        <v>22164317197</v>
      </c>
      <c r="AA101" s="326">
        <v>22164317197</v>
      </c>
      <c r="AB101" s="326">
        <v>44328634394</v>
      </c>
      <c r="AC101" s="326">
        <v>66492951591</v>
      </c>
      <c r="AD101" s="326">
        <v>88657268788</v>
      </c>
      <c r="AE101" s="326">
        <v>110821585985</v>
      </c>
      <c r="AF101" s="326">
        <v>132985903182</v>
      </c>
      <c r="AG101" s="326">
        <v>155150220379</v>
      </c>
      <c r="AH101" s="326">
        <v>177314537576</v>
      </c>
      <c r="AI101" s="354">
        <f t="shared" si="70"/>
        <v>5.143814293189503E-5</v>
      </c>
      <c r="AJ101" s="334">
        <v>64359295696</v>
      </c>
      <c r="AK101" s="333">
        <v>64359295696</v>
      </c>
      <c r="AL101" s="333">
        <v>128718591392</v>
      </c>
      <c r="AM101" s="333">
        <v>193077887088</v>
      </c>
      <c r="AN101" s="333">
        <v>257437182784</v>
      </c>
      <c r="AO101" s="333">
        <v>321796478480</v>
      </c>
      <c r="AP101" s="333">
        <v>386155774176</v>
      </c>
      <c r="AQ101" s="333">
        <v>450515069872</v>
      </c>
      <c r="AR101" s="333">
        <v>514874365568</v>
      </c>
      <c r="AS101" s="354">
        <f t="shared" si="79"/>
        <v>1.4936271763224147E-4</v>
      </c>
      <c r="AT101" s="341">
        <v>137783047111</v>
      </c>
      <c r="AU101" s="340">
        <v>137783047111</v>
      </c>
      <c r="AV101" s="340">
        <v>275566094222</v>
      </c>
      <c r="AW101" s="340">
        <v>413349141333</v>
      </c>
      <c r="AX101" s="340">
        <v>551132188444</v>
      </c>
      <c r="AY101" s="340">
        <v>688915235555</v>
      </c>
      <c r="AZ101" s="340">
        <v>826698282666</v>
      </c>
      <c r="BA101" s="340">
        <v>964481329777</v>
      </c>
      <c r="BB101" s="340">
        <v>1102264376888</v>
      </c>
      <c r="BC101" s="354">
        <f t="shared" si="88"/>
        <v>3.197618951170276E-4</v>
      </c>
      <c r="BD101" s="346">
        <v>294971656640</v>
      </c>
      <c r="BE101" s="345">
        <v>294971656640</v>
      </c>
      <c r="BF101" s="345">
        <v>589943313280</v>
      </c>
      <c r="BG101" s="345">
        <v>884914969920</v>
      </c>
      <c r="BH101" s="345">
        <v>1179886626560</v>
      </c>
      <c r="BI101" s="345">
        <v>1474858283200</v>
      </c>
      <c r="BJ101" s="345">
        <v>1769829939840</v>
      </c>
      <c r="BK101" s="345">
        <v>2064801596480</v>
      </c>
      <c r="BL101" s="345">
        <v>2359773253120</v>
      </c>
      <c r="BM101" s="354">
        <f t="shared" si="97"/>
        <v>6.8455951519949651E-4</v>
      </c>
    </row>
    <row r="102" spans="2:65" s="41" customFormat="1" ht="24" customHeight="1">
      <c r="B102" s="53">
        <v>295</v>
      </c>
      <c r="C102" s="54" t="s">
        <v>5</v>
      </c>
      <c r="D102" s="49">
        <f t="shared" si="58"/>
        <v>296</v>
      </c>
      <c r="E102" s="43">
        <v>870403132500696</v>
      </c>
      <c r="F102" s="317">
        <v>571115568</v>
      </c>
      <c r="G102" s="313">
        <f t="shared" si="59"/>
        <v>571115568</v>
      </c>
      <c r="H102" s="313">
        <f t="shared" si="57"/>
        <v>1142231136</v>
      </c>
      <c r="I102" s="313">
        <f t="shared" si="57"/>
        <v>1713346704</v>
      </c>
      <c r="J102" s="313">
        <f t="shared" si="57"/>
        <v>2284462272</v>
      </c>
      <c r="K102" s="313">
        <f t="shared" si="57"/>
        <v>2855577840</v>
      </c>
      <c r="L102" s="313">
        <f t="shared" si="57"/>
        <v>3426693408</v>
      </c>
      <c r="M102" s="313">
        <f t="shared" si="57"/>
        <v>3997808976</v>
      </c>
      <c r="N102" s="313">
        <f t="shared" si="57"/>
        <v>4568924544</v>
      </c>
      <c r="O102" s="354">
        <f t="shared" si="60"/>
        <v>6.5615063488933772E-7</v>
      </c>
      <c r="P102" s="352">
        <v>6120258214</v>
      </c>
      <c r="Q102" s="321">
        <v>6120258214</v>
      </c>
      <c r="R102" s="321">
        <v>12240516428</v>
      </c>
      <c r="S102" s="321">
        <v>18360774642</v>
      </c>
      <c r="T102" s="321">
        <v>24481032856</v>
      </c>
      <c r="U102" s="321">
        <v>30601291070</v>
      </c>
      <c r="V102" s="321">
        <v>36721549284</v>
      </c>
      <c r="W102" s="321">
        <v>42841807498</v>
      </c>
      <c r="X102" s="321">
        <v>48962065712</v>
      </c>
      <c r="Y102" s="354">
        <f t="shared" si="61"/>
        <v>7.0315213554164293E-6</v>
      </c>
      <c r="Z102" s="327">
        <v>22164317197</v>
      </c>
      <c r="AA102" s="326">
        <v>22164317197</v>
      </c>
      <c r="AB102" s="326">
        <v>44328634394</v>
      </c>
      <c r="AC102" s="326">
        <v>66492951591</v>
      </c>
      <c r="AD102" s="326">
        <v>88657268788</v>
      </c>
      <c r="AE102" s="326">
        <v>110821585985</v>
      </c>
      <c r="AF102" s="326">
        <v>132985903182</v>
      </c>
      <c r="AG102" s="326">
        <v>155150220379</v>
      </c>
      <c r="AH102" s="326">
        <v>177314537576</v>
      </c>
      <c r="AI102" s="354">
        <f t="shared" si="70"/>
        <v>2.5464427194007459E-5</v>
      </c>
      <c r="AJ102" s="334">
        <v>64359295696</v>
      </c>
      <c r="AK102" s="333">
        <v>64359295696</v>
      </c>
      <c r="AL102" s="333">
        <v>128718591392</v>
      </c>
      <c r="AM102" s="333">
        <v>193077887088</v>
      </c>
      <c r="AN102" s="333">
        <v>257437182784</v>
      </c>
      <c r="AO102" s="333">
        <v>321796478480</v>
      </c>
      <c r="AP102" s="333">
        <v>386155774176</v>
      </c>
      <c r="AQ102" s="333">
        <v>450515069872</v>
      </c>
      <c r="AR102" s="333">
        <v>514874365568</v>
      </c>
      <c r="AS102" s="354">
        <f t="shared" si="79"/>
        <v>7.3941939421901762E-5</v>
      </c>
      <c r="AT102" s="341">
        <v>137783047111</v>
      </c>
      <c r="AU102" s="340">
        <v>137783047111</v>
      </c>
      <c r="AV102" s="340">
        <v>275566094222</v>
      </c>
      <c r="AW102" s="340">
        <v>413349141333</v>
      </c>
      <c r="AX102" s="340">
        <v>551132188444</v>
      </c>
      <c r="AY102" s="340">
        <v>688915235555</v>
      </c>
      <c r="AZ102" s="340">
        <v>826698282666</v>
      </c>
      <c r="BA102" s="340">
        <v>964481329777</v>
      </c>
      <c r="BB102" s="340">
        <v>1102264376888</v>
      </c>
      <c r="BC102" s="354">
        <f t="shared" si="88"/>
        <v>1.5829796787971673E-4</v>
      </c>
      <c r="BD102" s="346">
        <v>294971656640</v>
      </c>
      <c r="BE102" s="345">
        <v>294971656640</v>
      </c>
      <c r="BF102" s="345">
        <v>589943313280</v>
      </c>
      <c r="BG102" s="345">
        <v>884914969920</v>
      </c>
      <c r="BH102" s="345">
        <v>1179886626560</v>
      </c>
      <c r="BI102" s="345">
        <v>1474858283200</v>
      </c>
      <c r="BJ102" s="345">
        <v>1769829939840</v>
      </c>
      <c r="BK102" s="345">
        <v>2064801596480</v>
      </c>
      <c r="BL102" s="345">
        <v>2359773253120</v>
      </c>
      <c r="BM102" s="354">
        <f t="shared" si="97"/>
        <v>3.3889084910866186E-4</v>
      </c>
    </row>
    <row r="103" spans="2:65" s="41" customFormat="1" ht="24" customHeight="1">
      <c r="B103" s="53">
        <v>296</v>
      </c>
      <c r="C103" s="54" t="s">
        <v>5</v>
      </c>
      <c r="D103" s="49">
        <f t="shared" si="58"/>
        <v>297</v>
      </c>
      <c r="E103" s="43">
        <v>957443445750765</v>
      </c>
      <c r="F103" s="317">
        <v>571115568</v>
      </c>
      <c r="G103" s="313">
        <f t="shared" si="59"/>
        <v>571115568</v>
      </c>
      <c r="H103" s="313">
        <f t="shared" si="57"/>
        <v>1142231136</v>
      </c>
      <c r="I103" s="313">
        <f t="shared" si="57"/>
        <v>1713346704</v>
      </c>
      <c r="J103" s="313">
        <f t="shared" si="57"/>
        <v>2284462272</v>
      </c>
      <c r="K103" s="313">
        <f t="shared" si="57"/>
        <v>2855577840</v>
      </c>
      <c r="L103" s="313">
        <f t="shared" si="57"/>
        <v>3426693408</v>
      </c>
      <c r="M103" s="313">
        <f t="shared" si="57"/>
        <v>3997808976</v>
      </c>
      <c r="N103" s="313">
        <f t="shared" si="57"/>
        <v>4568924544</v>
      </c>
      <c r="O103" s="354">
        <f t="shared" si="60"/>
        <v>5.9650057717212557E-7</v>
      </c>
      <c r="P103" s="352">
        <v>6120258214</v>
      </c>
      <c r="Q103" s="321">
        <v>6120258214</v>
      </c>
      <c r="R103" s="321">
        <v>12240516428</v>
      </c>
      <c r="S103" s="321">
        <v>18360774642</v>
      </c>
      <c r="T103" s="321">
        <v>24481032856</v>
      </c>
      <c r="U103" s="321">
        <v>30601291070</v>
      </c>
      <c r="V103" s="321">
        <v>36721549284</v>
      </c>
      <c r="W103" s="321">
        <v>42841807498</v>
      </c>
      <c r="X103" s="321">
        <v>48962065712</v>
      </c>
      <c r="Y103" s="354">
        <f t="shared" si="61"/>
        <v>6.3922921412876676E-6</v>
      </c>
      <c r="Z103" s="327">
        <v>22164317197</v>
      </c>
      <c r="AA103" s="326">
        <v>22164317197</v>
      </c>
      <c r="AB103" s="326">
        <v>44328634394</v>
      </c>
      <c r="AC103" s="326">
        <v>66492951591</v>
      </c>
      <c r="AD103" s="326">
        <v>88657268788</v>
      </c>
      <c r="AE103" s="326">
        <v>110821585985</v>
      </c>
      <c r="AF103" s="326">
        <v>132985903182</v>
      </c>
      <c r="AG103" s="326">
        <v>155150220379</v>
      </c>
      <c r="AH103" s="326">
        <v>177314537576</v>
      </c>
      <c r="AI103" s="354">
        <f t="shared" si="70"/>
        <v>2.314947926727952E-5</v>
      </c>
      <c r="AJ103" s="334">
        <v>64359295696</v>
      </c>
      <c r="AK103" s="333">
        <v>64359295696</v>
      </c>
      <c r="AL103" s="333">
        <v>128718591392</v>
      </c>
      <c r="AM103" s="333">
        <v>193077887088</v>
      </c>
      <c r="AN103" s="333">
        <v>257437182784</v>
      </c>
      <c r="AO103" s="333">
        <v>321796478480</v>
      </c>
      <c r="AP103" s="333">
        <v>386155774176</v>
      </c>
      <c r="AQ103" s="333">
        <v>450515069872</v>
      </c>
      <c r="AR103" s="333">
        <v>514874365568</v>
      </c>
      <c r="AS103" s="354">
        <f t="shared" si="79"/>
        <v>6.7219944929001644E-5</v>
      </c>
      <c r="AT103" s="341">
        <v>137783047111</v>
      </c>
      <c r="AU103" s="340">
        <v>137783047111</v>
      </c>
      <c r="AV103" s="340">
        <v>275566094222</v>
      </c>
      <c r="AW103" s="340">
        <v>413349141333</v>
      </c>
      <c r="AX103" s="340">
        <v>551132188444</v>
      </c>
      <c r="AY103" s="340">
        <v>688915235555</v>
      </c>
      <c r="AZ103" s="340">
        <v>826698282666</v>
      </c>
      <c r="BA103" s="340">
        <v>964481329777</v>
      </c>
      <c r="BB103" s="340">
        <v>1102264376888</v>
      </c>
      <c r="BC103" s="354">
        <f t="shared" si="88"/>
        <v>1.4390724352701529E-4</v>
      </c>
      <c r="BD103" s="346">
        <v>294971656640</v>
      </c>
      <c r="BE103" s="345">
        <v>294971656640</v>
      </c>
      <c r="BF103" s="345">
        <v>589943313280</v>
      </c>
      <c r="BG103" s="345">
        <v>884914969920</v>
      </c>
      <c r="BH103" s="345">
        <v>1179886626560</v>
      </c>
      <c r="BI103" s="345">
        <v>1474858283200</v>
      </c>
      <c r="BJ103" s="345">
        <v>1769829939840</v>
      </c>
      <c r="BK103" s="345">
        <v>2064801596480</v>
      </c>
      <c r="BL103" s="345">
        <v>2359773253120</v>
      </c>
      <c r="BM103" s="354">
        <f t="shared" si="97"/>
        <v>3.0808259009878374E-4</v>
      </c>
    </row>
    <row r="104" spans="2:65" s="41" customFormat="1" ht="24" customHeight="1">
      <c r="B104" s="53">
        <v>297</v>
      </c>
      <c r="C104" s="54" t="s">
        <v>5</v>
      </c>
      <c r="D104" s="49">
        <f t="shared" si="58"/>
        <v>298</v>
      </c>
      <c r="E104" s="43">
        <v>1053187790325840</v>
      </c>
      <c r="F104" s="317">
        <v>571115568</v>
      </c>
      <c r="G104" s="313">
        <f t="shared" si="59"/>
        <v>571115568</v>
      </c>
      <c r="H104" s="313">
        <f t="shared" si="57"/>
        <v>1142231136</v>
      </c>
      <c r="I104" s="313">
        <f t="shared" si="57"/>
        <v>1713346704</v>
      </c>
      <c r="J104" s="313">
        <f t="shared" si="57"/>
        <v>2284462272</v>
      </c>
      <c r="K104" s="313">
        <f t="shared" si="57"/>
        <v>2855577840</v>
      </c>
      <c r="L104" s="313">
        <f t="shared" si="57"/>
        <v>3426693408</v>
      </c>
      <c r="M104" s="313">
        <f t="shared" si="57"/>
        <v>3997808976</v>
      </c>
      <c r="N104" s="313">
        <f t="shared" si="57"/>
        <v>4568924544</v>
      </c>
      <c r="O104" s="354">
        <f t="shared" si="60"/>
        <v>5.4227325197466031E-7</v>
      </c>
      <c r="P104" s="352">
        <v>6120258214</v>
      </c>
      <c r="Q104" s="321">
        <v>6120258214</v>
      </c>
      <c r="R104" s="321">
        <v>12240516428</v>
      </c>
      <c r="S104" s="321">
        <v>18360774642</v>
      </c>
      <c r="T104" s="321">
        <v>24481032856</v>
      </c>
      <c r="U104" s="321">
        <v>30601291070</v>
      </c>
      <c r="V104" s="321">
        <v>36721549284</v>
      </c>
      <c r="W104" s="321">
        <v>42841807498</v>
      </c>
      <c r="X104" s="321">
        <v>48962065712</v>
      </c>
      <c r="Y104" s="354">
        <f t="shared" si="61"/>
        <v>5.8111746738978874E-6</v>
      </c>
      <c r="Z104" s="327">
        <v>22164317197</v>
      </c>
      <c r="AA104" s="326">
        <v>22164317197</v>
      </c>
      <c r="AB104" s="326">
        <v>44328634394</v>
      </c>
      <c r="AC104" s="326">
        <v>66492951591</v>
      </c>
      <c r="AD104" s="326">
        <v>88657268788</v>
      </c>
      <c r="AE104" s="326">
        <v>110821585985</v>
      </c>
      <c r="AF104" s="326">
        <v>132985903182</v>
      </c>
      <c r="AG104" s="326">
        <v>155150220379</v>
      </c>
      <c r="AH104" s="326">
        <v>177314537576</v>
      </c>
      <c r="AI104" s="354">
        <f t="shared" si="70"/>
        <v>2.1044981152072322E-5</v>
      </c>
      <c r="AJ104" s="334">
        <v>64359295696</v>
      </c>
      <c r="AK104" s="333">
        <v>64359295696</v>
      </c>
      <c r="AL104" s="333">
        <v>128718591392</v>
      </c>
      <c r="AM104" s="333">
        <v>193077887088</v>
      </c>
      <c r="AN104" s="333">
        <v>257437182784</v>
      </c>
      <c r="AO104" s="333">
        <v>321796478480</v>
      </c>
      <c r="AP104" s="333">
        <v>386155774176</v>
      </c>
      <c r="AQ104" s="333">
        <v>450515069872</v>
      </c>
      <c r="AR104" s="333">
        <v>514874365568</v>
      </c>
      <c r="AS104" s="354">
        <f t="shared" si="79"/>
        <v>6.1109040844547038E-5</v>
      </c>
      <c r="AT104" s="341">
        <v>137783047111</v>
      </c>
      <c r="AU104" s="340">
        <v>137783047111</v>
      </c>
      <c r="AV104" s="340">
        <v>275566094222</v>
      </c>
      <c r="AW104" s="340">
        <v>413349141333</v>
      </c>
      <c r="AX104" s="340">
        <v>551132188444</v>
      </c>
      <c r="AY104" s="340">
        <v>688915235555</v>
      </c>
      <c r="AZ104" s="340">
        <v>826698282666</v>
      </c>
      <c r="BA104" s="340">
        <v>964481329777</v>
      </c>
      <c r="BB104" s="340">
        <v>1102264376888</v>
      </c>
      <c r="BC104" s="354">
        <f t="shared" si="88"/>
        <v>1.3082476684274136E-4</v>
      </c>
      <c r="BD104" s="346">
        <v>294971656640</v>
      </c>
      <c r="BE104" s="345">
        <v>294971656640</v>
      </c>
      <c r="BF104" s="345">
        <v>589943313280</v>
      </c>
      <c r="BG104" s="345">
        <v>884914969920</v>
      </c>
      <c r="BH104" s="345">
        <v>1179886626560</v>
      </c>
      <c r="BI104" s="345">
        <v>1474858283200</v>
      </c>
      <c r="BJ104" s="345">
        <v>1769829939840</v>
      </c>
      <c r="BK104" s="345">
        <v>2064801596480</v>
      </c>
      <c r="BL104" s="345">
        <v>2359773253120</v>
      </c>
      <c r="BM104" s="354">
        <f t="shared" si="97"/>
        <v>2.8007508190798562E-4</v>
      </c>
    </row>
    <row r="105" spans="2:65" s="41" customFormat="1" ht="24" customHeight="1">
      <c r="B105" s="53">
        <v>298</v>
      </c>
      <c r="C105" s="54" t="s">
        <v>5</v>
      </c>
      <c r="D105" s="49">
        <f t="shared" si="58"/>
        <v>299</v>
      </c>
      <c r="E105" s="43">
        <v>1158506569358420</v>
      </c>
      <c r="F105" s="317">
        <v>571115568</v>
      </c>
      <c r="G105" s="313">
        <f t="shared" si="59"/>
        <v>571115568</v>
      </c>
      <c r="H105" s="313">
        <f t="shared" si="57"/>
        <v>1142231136</v>
      </c>
      <c r="I105" s="313">
        <f t="shared" si="57"/>
        <v>1713346704</v>
      </c>
      <c r="J105" s="313">
        <f t="shared" si="57"/>
        <v>2284462272</v>
      </c>
      <c r="K105" s="313">
        <f t="shared" si="57"/>
        <v>2855577840</v>
      </c>
      <c r="L105" s="313">
        <f t="shared" si="57"/>
        <v>3426693408</v>
      </c>
      <c r="M105" s="313">
        <f t="shared" si="57"/>
        <v>3997808976</v>
      </c>
      <c r="N105" s="313">
        <f t="shared" si="57"/>
        <v>4568924544</v>
      </c>
      <c r="O105" s="354">
        <f t="shared" si="60"/>
        <v>4.9297568361332933E-7</v>
      </c>
      <c r="P105" s="352">
        <v>6120258214</v>
      </c>
      <c r="Q105" s="321">
        <v>6120258214</v>
      </c>
      <c r="R105" s="321">
        <v>12240516428</v>
      </c>
      <c r="S105" s="321">
        <v>18360774642</v>
      </c>
      <c r="T105" s="321">
        <v>24481032856</v>
      </c>
      <c r="U105" s="321">
        <v>30601291070</v>
      </c>
      <c r="V105" s="321">
        <v>36721549284</v>
      </c>
      <c r="W105" s="321">
        <v>42841807498</v>
      </c>
      <c r="X105" s="321">
        <v>48962065712</v>
      </c>
      <c r="Y105" s="354">
        <f t="shared" si="61"/>
        <v>5.282886067179916E-6</v>
      </c>
      <c r="Z105" s="327">
        <v>22164317197</v>
      </c>
      <c r="AA105" s="326">
        <v>22164317197</v>
      </c>
      <c r="AB105" s="326">
        <v>44328634394</v>
      </c>
      <c r="AC105" s="326">
        <v>66492951591</v>
      </c>
      <c r="AD105" s="326">
        <v>88657268788</v>
      </c>
      <c r="AE105" s="326">
        <v>110821585985</v>
      </c>
      <c r="AF105" s="326">
        <v>132985903182</v>
      </c>
      <c r="AG105" s="326">
        <v>155150220379</v>
      </c>
      <c r="AH105" s="326">
        <v>177314537576</v>
      </c>
      <c r="AI105" s="354">
        <f t="shared" si="70"/>
        <v>1.9131801047338542E-5</v>
      </c>
      <c r="AJ105" s="334">
        <v>64359295696</v>
      </c>
      <c r="AK105" s="333">
        <v>64359295696</v>
      </c>
      <c r="AL105" s="333">
        <v>128718591392</v>
      </c>
      <c r="AM105" s="333">
        <v>193077887088</v>
      </c>
      <c r="AN105" s="333">
        <v>257437182784</v>
      </c>
      <c r="AO105" s="333">
        <v>321796478480</v>
      </c>
      <c r="AP105" s="333">
        <v>386155774176</v>
      </c>
      <c r="AQ105" s="333">
        <v>450515069872</v>
      </c>
      <c r="AR105" s="333">
        <v>514874365568</v>
      </c>
      <c r="AS105" s="354">
        <f t="shared" si="79"/>
        <v>5.5553673495042954E-5</v>
      </c>
      <c r="AT105" s="341">
        <v>137783047111</v>
      </c>
      <c r="AU105" s="340">
        <v>137783047111</v>
      </c>
      <c r="AV105" s="340">
        <v>275566094222</v>
      </c>
      <c r="AW105" s="340">
        <v>413349141333</v>
      </c>
      <c r="AX105" s="340">
        <v>551132188444</v>
      </c>
      <c r="AY105" s="340">
        <v>688915235555</v>
      </c>
      <c r="AZ105" s="340">
        <v>826698282666</v>
      </c>
      <c r="BA105" s="340">
        <v>964481329777</v>
      </c>
      <c r="BB105" s="340">
        <v>1102264376888</v>
      </c>
      <c r="BC105" s="354">
        <f t="shared" si="88"/>
        <v>1.1893160622067438E-4</v>
      </c>
      <c r="BD105" s="346">
        <v>294971656640</v>
      </c>
      <c r="BE105" s="345">
        <v>294971656640</v>
      </c>
      <c r="BF105" s="345">
        <v>589943313280</v>
      </c>
      <c r="BG105" s="345">
        <v>884914969920</v>
      </c>
      <c r="BH105" s="345">
        <v>1179886626560</v>
      </c>
      <c r="BI105" s="345">
        <v>1474858283200</v>
      </c>
      <c r="BJ105" s="345">
        <v>1769829939840</v>
      </c>
      <c r="BK105" s="345">
        <v>2064801596480</v>
      </c>
      <c r="BL105" s="345">
        <v>2359773253120</v>
      </c>
      <c r="BM105" s="354">
        <f t="shared" si="97"/>
        <v>2.5461371082544234E-4</v>
      </c>
    </row>
    <row r="106" spans="2:65" s="41" customFormat="1" ht="24" customHeight="1" thickBot="1">
      <c r="B106" s="55">
        <v>299</v>
      </c>
      <c r="C106" s="56" t="s">
        <v>5</v>
      </c>
      <c r="D106" s="50">
        <f t="shared" si="58"/>
        <v>300</v>
      </c>
      <c r="E106" s="45">
        <v>1737759854037630</v>
      </c>
      <c r="F106" s="318">
        <v>571115568</v>
      </c>
      <c r="G106" s="313">
        <f t="shared" si="59"/>
        <v>571115568</v>
      </c>
      <c r="H106" s="313">
        <f t="shared" si="57"/>
        <v>1142231136</v>
      </c>
      <c r="I106" s="313">
        <f t="shared" si="57"/>
        <v>1713346704</v>
      </c>
      <c r="J106" s="313">
        <f t="shared" si="57"/>
        <v>2284462272</v>
      </c>
      <c r="K106" s="313">
        <f t="shared" si="57"/>
        <v>2855577840</v>
      </c>
      <c r="L106" s="313">
        <f t="shared" si="57"/>
        <v>3426693408</v>
      </c>
      <c r="M106" s="313">
        <f t="shared" si="57"/>
        <v>3997808976</v>
      </c>
      <c r="N106" s="313">
        <f t="shared" si="57"/>
        <v>4568924544</v>
      </c>
      <c r="O106" s="354">
        <f t="shared" si="60"/>
        <v>3.2865045574221953E-7</v>
      </c>
      <c r="P106" s="353">
        <v>6120258214</v>
      </c>
      <c r="Q106" s="321">
        <v>6120258214</v>
      </c>
      <c r="R106" s="321">
        <v>12240516428</v>
      </c>
      <c r="S106" s="321">
        <v>18360774642</v>
      </c>
      <c r="T106" s="321">
        <v>24481032856</v>
      </c>
      <c r="U106" s="321">
        <v>30601291070</v>
      </c>
      <c r="V106" s="321">
        <v>36721549284</v>
      </c>
      <c r="W106" s="321">
        <v>42841807498</v>
      </c>
      <c r="X106" s="321">
        <v>48962065712</v>
      </c>
      <c r="Y106" s="354">
        <f t="shared" si="61"/>
        <v>3.5219240447866108E-6</v>
      </c>
      <c r="Z106" s="328">
        <v>22164317197</v>
      </c>
      <c r="AA106" s="326">
        <v>22164317197</v>
      </c>
      <c r="AB106" s="326">
        <v>44328634394</v>
      </c>
      <c r="AC106" s="326">
        <v>66492951591</v>
      </c>
      <c r="AD106" s="326">
        <v>88657268788</v>
      </c>
      <c r="AE106" s="326">
        <v>110821585985</v>
      </c>
      <c r="AF106" s="326">
        <v>132985903182</v>
      </c>
      <c r="AG106" s="326">
        <v>155150220379</v>
      </c>
      <c r="AH106" s="326">
        <v>177314537576</v>
      </c>
      <c r="AI106" s="354">
        <f t="shared" si="70"/>
        <v>1.2754534031559027E-5</v>
      </c>
      <c r="AJ106" s="335">
        <v>64359295696</v>
      </c>
      <c r="AK106" s="333">
        <v>64359295696</v>
      </c>
      <c r="AL106" s="333">
        <v>128718591392</v>
      </c>
      <c r="AM106" s="333">
        <v>193077887088</v>
      </c>
      <c r="AN106" s="333">
        <v>257437182784</v>
      </c>
      <c r="AO106" s="333">
        <v>321796478480</v>
      </c>
      <c r="AP106" s="333">
        <v>386155774176</v>
      </c>
      <c r="AQ106" s="333">
        <v>450515069872</v>
      </c>
      <c r="AR106" s="333">
        <v>514874365568</v>
      </c>
      <c r="AS106" s="354">
        <f t="shared" si="79"/>
        <v>3.7035782330028634E-5</v>
      </c>
      <c r="AT106" s="342">
        <v>137783047111</v>
      </c>
      <c r="AU106" s="340">
        <v>137783047111</v>
      </c>
      <c r="AV106" s="340">
        <v>275566094222</v>
      </c>
      <c r="AW106" s="340">
        <v>413349141333</v>
      </c>
      <c r="AX106" s="340">
        <v>551132188444</v>
      </c>
      <c r="AY106" s="340">
        <v>688915235555</v>
      </c>
      <c r="AZ106" s="340">
        <v>826698282666</v>
      </c>
      <c r="BA106" s="340">
        <v>964481329777</v>
      </c>
      <c r="BB106" s="340">
        <v>1102264376888</v>
      </c>
      <c r="BC106" s="354">
        <f t="shared" si="88"/>
        <v>7.9287737480449581E-5</v>
      </c>
      <c r="BD106" s="347">
        <v>294971656640</v>
      </c>
      <c r="BE106" s="345">
        <v>294971656640</v>
      </c>
      <c r="BF106" s="345">
        <v>589943313280</v>
      </c>
      <c r="BG106" s="345">
        <v>884914969920</v>
      </c>
      <c r="BH106" s="345">
        <v>1179886626560</v>
      </c>
      <c r="BI106" s="345">
        <v>1474858283200</v>
      </c>
      <c r="BJ106" s="345">
        <v>1769829939840</v>
      </c>
      <c r="BK106" s="345">
        <v>2064801596480</v>
      </c>
      <c r="BL106" s="345">
        <v>2359773253120</v>
      </c>
      <c r="BM106" s="354">
        <f t="shared" si="97"/>
        <v>1.6974247388362821E-4</v>
      </c>
    </row>
  </sheetData>
  <mergeCells count="9">
    <mergeCell ref="B2:BL2"/>
    <mergeCell ref="B4:D6"/>
    <mergeCell ref="E4:E6"/>
    <mergeCell ref="F4:N4"/>
    <mergeCell ref="BD4:BL4"/>
    <mergeCell ref="F5:N5"/>
    <mergeCell ref="BD5:BL5"/>
    <mergeCell ref="P4:X4"/>
    <mergeCell ref="P5:X5"/>
  </mergeCells>
  <phoneticPr fontId="3" type="noConversion"/>
  <pageMargins left="0.7" right="0.7" top="0.75" bottom="0.75" header="0.3" footer="0.3"/>
  <pageSetup paperSize="9" scale="47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AFB6-DB92-40A8-B0E8-D33AD2D93C0D}">
  <dimension ref="B2:U40"/>
  <sheetViews>
    <sheetView showGridLines="0" workbookViewId="0">
      <selection activeCell="W12" sqref="W12"/>
    </sheetView>
  </sheetViews>
  <sheetFormatPr defaultRowHeight="16.5"/>
  <cols>
    <col min="1" max="1" width="2.625" customWidth="1"/>
    <col min="2" max="2" width="4.625" customWidth="1"/>
    <col min="3" max="3" width="3.25" bestFit="1" customWidth="1"/>
    <col min="4" max="4" width="4.625" customWidth="1"/>
    <col min="5" max="5" width="7.375" bestFit="1" customWidth="1"/>
    <col min="6" max="11" width="14.625" bestFit="1" customWidth="1"/>
    <col min="12" max="13" width="2.625" customWidth="1"/>
    <col min="14" max="14" width="11.25" style="1" bestFit="1" customWidth="1"/>
    <col min="15" max="16" width="9.25" style="1" bestFit="1" customWidth="1"/>
    <col min="17" max="17" width="9.875" style="1" bestFit="1" customWidth="1"/>
    <col min="18" max="18" width="15.625" style="1" bestFit="1" customWidth="1"/>
    <col min="19" max="19" width="10" style="1" bestFit="1" customWidth="1"/>
    <col min="20" max="20" width="9.625" style="1" bestFit="1" customWidth="1"/>
    <col min="21" max="22" width="2.625" customWidth="1"/>
  </cols>
  <sheetData>
    <row r="2" spans="2:21" ht="60" customHeight="1">
      <c r="B2" s="579" t="s">
        <v>55</v>
      </c>
      <c r="C2" s="579"/>
      <c r="D2" s="579"/>
      <c r="E2" s="579"/>
      <c r="F2" s="579"/>
      <c r="G2" s="579"/>
      <c r="H2" s="579"/>
      <c r="I2" s="579"/>
      <c r="J2" s="579"/>
      <c r="K2" s="579"/>
      <c r="L2" s="96"/>
      <c r="M2" s="583" t="s">
        <v>65</v>
      </c>
      <c r="N2" s="583"/>
      <c r="O2" s="583"/>
      <c r="P2" s="583"/>
      <c r="Q2" s="583"/>
      <c r="R2" s="583"/>
      <c r="S2" s="583"/>
      <c r="T2" s="583"/>
      <c r="U2" s="583"/>
    </row>
    <row r="3" spans="2:21" ht="17.25" thickBot="1"/>
    <row r="4" spans="2:21" ht="24" customHeight="1">
      <c r="B4" s="570" t="s">
        <v>25</v>
      </c>
      <c r="C4" s="571"/>
      <c r="D4" s="572"/>
      <c r="E4" s="584" t="s">
        <v>36</v>
      </c>
      <c r="F4" s="585"/>
      <c r="G4" s="585"/>
      <c r="H4" s="585"/>
      <c r="I4" s="585"/>
      <c r="J4" s="585"/>
      <c r="K4" s="586"/>
      <c r="M4" s="17"/>
      <c r="N4" s="590" t="s">
        <v>62</v>
      </c>
      <c r="O4" s="591"/>
      <c r="P4" s="591"/>
      <c r="Q4" s="591"/>
      <c r="R4" s="591"/>
      <c r="S4" s="591"/>
      <c r="T4" s="592"/>
      <c r="U4" s="18"/>
    </row>
    <row r="5" spans="2:21" ht="24" customHeight="1" thickBot="1">
      <c r="B5" s="573"/>
      <c r="C5" s="574"/>
      <c r="D5" s="575"/>
      <c r="E5" s="569" t="s">
        <v>51</v>
      </c>
      <c r="F5" s="80" t="s">
        <v>40</v>
      </c>
      <c r="G5" s="81" t="s">
        <v>41</v>
      </c>
      <c r="H5" s="82" t="s">
        <v>37</v>
      </c>
      <c r="I5" s="83" t="s">
        <v>42</v>
      </c>
      <c r="J5" s="84" t="s">
        <v>38</v>
      </c>
      <c r="K5" s="85" t="s">
        <v>39</v>
      </c>
      <c r="M5" s="19"/>
      <c r="N5" s="593"/>
      <c r="O5" s="594"/>
      <c r="P5" s="594"/>
      <c r="Q5" s="594"/>
      <c r="R5" s="594"/>
      <c r="S5" s="594"/>
      <c r="T5" s="595"/>
      <c r="U5" s="20"/>
    </row>
    <row r="6" spans="2:21" ht="48" customHeight="1" thickBot="1">
      <c r="B6" s="576"/>
      <c r="C6" s="577"/>
      <c r="D6" s="578"/>
      <c r="E6" s="569"/>
      <c r="F6" s="78"/>
      <c r="G6" s="78"/>
      <c r="H6" s="78"/>
      <c r="I6" s="78"/>
      <c r="J6" s="78"/>
      <c r="K6" s="86"/>
      <c r="M6" s="19"/>
      <c r="U6" s="20"/>
    </row>
    <row r="7" spans="2:21" ht="24" customHeight="1">
      <c r="B7" s="53">
        <v>1</v>
      </c>
      <c r="C7" s="54" t="s">
        <v>5</v>
      </c>
      <c r="D7" s="93">
        <f>B7+1</f>
        <v>2</v>
      </c>
      <c r="E7" s="46">
        <v>12</v>
      </c>
      <c r="F7" s="78">
        <v>970000</v>
      </c>
      <c r="G7" s="78">
        <v>1210000</v>
      </c>
      <c r="H7" s="78">
        <v>1450000</v>
      </c>
      <c r="I7" s="78">
        <v>1690000</v>
      </c>
      <c r="J7" s="78">
        <v>1930000</v>
      </c>
      <c r="K7" s="86">
        <v>2170000</v>
      </c>
      <c r="M7" s="19"/>
      <c r="N7" s="587" t="s">
        <v>36</v>
      </c>
      <c r="O7" s="588"/>
      <c r="P7" s="588"/>
      <c r="Q7" s="588"/>
      <c r="R7" s="588"/>
      <c r="S7" s="588"/>
      <c r="T7" s="589"/>
      <c r="U7" s="20"/>
    </row>
    <row r="8" spans="2:21" ht="24" customHeight="1">
      <c r="B8" s="53">
        <v>2</v>
      </c>
      <c r="C8" s="54" t="s">
        <v>5</v>
      </c>
      <c r="D8" s="93">
        <f t="shared" ref="D8:D25" si="0">B8+1</f>
        <v>3</v>
      </c>
      <c r="E8" s="46">
        <v>15</v>
      </c>
      <c r="F8" s="78">
        <v>1230000</v>
      </c>
      <c r="G8" s="78">
        <v>1530000</v>
      </c>
      <c r="H8" s="78">
        <v>1830000</v>
      </c>
      <c r="I8" s="78">
        <v>2130000</v>
      </c>
      <c r="J8" s="78">
        <v>2430000</v>
      </c>
      <c r="K8" s="86">
        <v>2730000</v>
      </c>
      <c r="M8" s="19"/>
      <c r="N8" s="125" t="s">
        <v>57</v>
      </c>
      <c r="O8" s="126" t="s">
        <v>31</v>
      </c>
      <c r="P8" s="126" t="s">
        <v>32</v>
      </c>
      <c r="Q8" s="126" t="s">
        <v>59</v>
      </c>
      <c r="R8" s="126" t="s">
        <v>61</v>
      </c>
      <c r="S8" s="126" t="s">
        <v>53</v>
      </c>
      <c r="T8" s="127" t="s">
        <v>64</v>
      </c>
      <c r="U8" s="20"/>
    </row>
    <row r="9" spans="2:21" ht="24" customHeight="1">
      <c r="B9" s="53">
        <v>3</v>
      </c>
      <c r="C9" s="54" t="s">
        <v>5</v>
      </c>
      <c r="D9" s="93">
        <f t="shared" si="0"/>
        <v>4</v>
      </c>
      <c r="E9" s="46">
        <v>20</v>
      </c>
      <c r="F9" s="78">
        <v>1660000</v>
      </c>
      <c r="G9" s="78">
        <v>2060000</v>
      </c>
      <c r="H9" s="78">
        <v>2460000</v>
      </c>
      <c r="I9" s="78">
        <v>2860000</v>
      </c>
      <c r="J9" s="78">
        <v>3260000</v>
      </c>
      <c r="K9" s="86">
        <v>3660000</v>
      </c>
      <c r="M9" s="19"/>
      <c r="N9" s="107" t="s">
        <v>40</v>
      </c>
      <c r="O9" s="103">
        <v>19</v>
      </c>
      <c r="P9" s="103">
        <v>20</v>
      </c>
      <c r="Q9" s="103">
        <v>1</v>
      </c>
      <c r="R9" s="42">
        <f>SUMIFS($F$7:$F$25,$B$7:$B$25,"&gt;="&amp;O9,$D$7:$D$25,"&lt;="&amp;P9)</f>
        <v>36820000</v>
      </c>
      <c r="S9" s="104">
        <f>SUMIFS($E$7:$E$25,$B$7:$B$25,"&gt;="&amp;O9,$D$7:$D$25,"&lt;="&amp;P9)-Q9</f>
        <v>371</v>
      </c>
      <c r="T9" s="108">
        <f>ROUNDUP(S9/20,0)</f>
        <v>19</v>
      </c>
      <c r="U9" s="20"/>
    </row>
    <row r="10" spans="2:21" ht="24" customHeight="1">
      <c r="B10" s="53">
        <v>4</v>
      </c>
      <c r="C10" s="54" t="s">
        <v>5</v>
      </c>
      <c r="D10" s="93">
        <f t="shared" si="0"/>
        <v>5</v>
      </c>
      <c r="E10" s="46">
        <v>27</v>
      </c>
      <c r="F10" s="78">
        <v>2260000</v>
      </c>
      <c r="G10" s="78">
        <v>2800000</v>
      </c>
      <c r="H10" s="78">
        <v>3340000</v>
      </c>
      <c r="I10" s="78">
        <v>3880000</v>
      </c>
      <c r="J10" s="78">
        <v>4420000</v>
      </c>
      <c r="K10" s="86">
        <v>4960000</v>
      </c>
      <c r="M10" s="19"/>
      <c r="N10" s="109" t="s">
        <v>41</v>
      </c>
      <c r="O10" s="105">
        <v>1</v>
      </c>
      <c r="P10" s="105">
        <v>20</v>
      </c>
      <c r="Q10" s="105">
        <v>394</v>
      </c>
      <c r="R10" s="43">
        <f>SUMIFS($G$7:$G$25,$B$7:$B$25,"&gt;="&amp;O10,$D$7:$D$25,"&lt;="&amp;P10)</f>
        <v>306050000</v>
      </c>
      <c r="S10" s="106">
        <f t="shared" ref="S10:S14" si="1">SUMIFS($E$7:$E$25,$B$7:$B$25,"&gt;="&amp;O10,$D$7:$D$25,"&lt;="&amp;P10)-Q10</f>
        <v>2285</v>
      </c>
      <c r="T10" s="110">
        <f t="shared" ref="T10:T14" si="2">ROUNDUP(S10/20,0)</f>
        <v>115</v>
      </c>
      <c r="U10" s="20"/>
    </row>
    <row r="11" spans="2:21" ht="24" customHeight="1">
      <c r="B11" s="53">
        <v>5</v>
      </c>
      <c r="C11" s="54" t="s">
        <v>5</v>
      </c>
      <c r="D11" s="93">
        <f t="shared" si="0"/>
        <v>6</v>
      </c>
      <c r="E11" s="46">
        <v>36</v>
      </c>
      <c r="F11" s="78">
        <v>3060000</v>
      </c>
      <c r="G11" s="78">
        <v>3780000</v>
      </c>
      <c r="H11" s="78">
        <v>4500000</v>
      </c>
      <c r="I11" s="78">
        <v>5220000</v>
      </c>
      <c r="J11" s="78">
        <v>5940000</v>
      </c>
      <c r="K11" s="86">
        <v>6660000</v>
      </c>
      <c r="M11" s="19"/>
      <c r="N11" s="111" t="s">
        <v>37</v>
      </c>
      <c r="O11" s="105">
        <v>1</v>
      </c>
      <c r="P11" s="105">
        <v>20</v>
      </c>
      <c r="Q11" s="105">
        <v>260</v>
      </c>
      <c r="R11" s="43">
        <f>SUMIFS($H$7:$H$25,$B$7:$B$25,"&gt;="&amp;O11,$D$7:$D$25,"&lt;="&amp;P11)</f>
        <v>359630000</v>
      </c>
      <c r="S11" s="106">
        <f t="shared" si="1"/>
        <v>2419</v>
      </c>
      <c r="T11" s="110">
        <f t="shared" si="2"/>
        <v>121</v>
      </c>
      <c r="U11" s="20"/>
    </row>
    <row r="12" spans="2:21" ht="24" customHeight="1">
      <c r="B12" s="53">
        <v>6</v>
      </c>
      <c r="C12" s="54" t="s">
        <v>5</v>
      </c>
      <c r="D12" s="93">
        <f t="shared" si="0"/>
        <v>7</v>
      </c>
      <c r="E12" s="46">
        <v>47</v>
      </c>
      <c r="F12" s="78">
        <v>4040000</v>
      </c>
      <c r="G12" s="78">
        <v>4980000</v>
      </c>
      <c r="H12" s="78">
        <v>5920000</v>
      </c>
      <c r="I12" s="78">
        <v>6860000</v>
      </c>
      <c r="J12" s="78">
        <v>7800000</v>
      </c>
      <c r="K12" s="86">
        <v>8740000</v>
      </c>
      <c r="M12" s="19"/>
      <c r="N12" s="112" t="s">
        <v>42</v>
      </c>
      <c r="O12" s="105">
        <v>1</v>
      </c>
      <c r="P12" s="105">
        <v>20</v>
      </c>
      <c r="Q12" s="105">
        <v>458</v>
      </c>
      <c r="R12" s="43">
        <f>SUMIFS($I$7:$I$25,$B$7:$B$25,"&gt;="&amp;O12,$D$7:$D$25,"&lt;="&amp;P12)</f>
        <v>413210000</v>
      </c>
      <c r="S12" s="106">
        <f t="shared" si="1"/>
        <v>2221</v>
      </c>
      <c r="T12" s="110">
        <f t="shared" si="2"/>
        <v>112</v>
      </c>
      <c r="U12" s="20"/>
    </row>
    <row r="13" spans="2:21" ht="24" customHeight="1">
      <c r="B13" s="53">
        <v>7</v>
      </c>
      <c r="C13" s="54" t="s">
        <v>5</v>
      </c>
      <c r="D13" s="93">
        <f t="shared" si="0"/>
        <v>8</v>
      </c>
      <c r="E13" s="46">
        <v>60</v>
      </c>
      <c r="F13" s="78">
        <v>5220000</v>
      </c>
      <c r="G13" s="78">
        <v>6420000</v>
      </c>
      <c r="H13" s="78">
        <v>7620000</v>
      </c>
      <c r="I13" s="78">
        <v>8820000</v>
      </c>
      <c r="J13" s="78">
        <v>10020000</v>
      </c>
      <c r="K13" s="86">
        <v>11220000</v>
      </c>
      <c r="M13" s="19"/>
      <c r="N13" s="113" t="s">
        <v>38</v>
      </c>
      <c r="O13" s="105">
        <v>1</v>
      </c>
      <c r="P13" s="105">
        <v>20</v>
      </c>
      <c r="Q13" s="105">
        <v>464</v>
      </c>
      <c r="R13" s="43">
        <f>SUMIFS($J$7:$J$25,$B$7:$B$25,"&gt;="&amp;O13,$D$7:$D$25,"&lt;="&amp;P13)</f>
        <v>466790000</v>
      </c>
      <c r="S13" s="106">
        <f t="shared" si="1"/>
        <v>2215</v>
      </c>
      <c r="T13" s="110">
        <f t="shared" si="2"/>
        <v>111</v>
      </c>
      <c r="U13" s="20"/>
    </row>
    <row r="14" spans="2:21" ht="24" customHeight="1" thickBot="1">
      <c r="B14" s="53">
        <v>8</v>
      </c>
      <c r="C14" s="54" t="s">
        <v>5</v>
      </c>
      <c r="D14" s="93">
        <f t="shared" si="0"/>
        <v>9</v>
      </c>
      <c r="E14" s="46">
        <v>75</v>
      </c>
      <c r="F14" s="78">
        <v>6600000</v>
      </c>
      <c r="G14" s="78">
        <v>8100000</v>
      </c>
      <c r="H14" s="78">
        <v>9600000</v>
      </c>
      <c r="I14" s="78">
        <v>11100000</v>
      </c>
      <c r="J14" s="78">
        <v>12600000</v>
      </c>
      <c r="K14" s="86">
        <v>14100000</v>
      </c>
      <c r="M14" s="19"/>
      <c r="N14" s="114" t="s">
        <v>39</v>
      </c>
      <c r="O14" s="115">
        <v>1</v>
      </c>
      <c r="P14" s="115">
        <v>20</v>
      </c>
      <c r="Q14" s="115">
        <v>464</v>
      </c>
      <c r="R14" s="45">
        <f>SUMIFS($K$7:$K$25,$B$7:$B$25,"&gt;="&amp;O14,$D$7:$D$25,"&lt;="&amp;P14)</f>
        <v>520370000</v>
      </c>
      <c r="S14" s="116">
        <f t="shared" si="1"/>
        <v>2215</v>
      </c>
      <c r="T14" s="117">
        <f t="shared" si="2"/>
        <v>111</v>
      </c>
      <c r="U14" s="20"/>
    </row>
    <row r="15" spans="2:21" ht="24" customHeight="1" thickBot="1">
      <c r="B15" s="53">
        <v>9</v>
      </c>
      <c r="C15" s="54" t="s">
        <v>5</v>
      </c>
      <c r="D15" s="93">
        <f t="shared" si="0"/>
        <v>10</v>
      </c>
      <c r="E15" s="46">
        <v>92</v>
      </c>
      <c r="F15" s="78">
        <v>8180000</v>
      </c>
      <c r="G15" s="78">
        <v>10020000</v>
      </c>
      <c r="H15" s="78">
        <v>11860000</v>
      </c>
      <c r="I15" s="78">
        <v>13700000</v>
      </c>
      <c r="J15" s="78">
        <v>15540000</v>
      </c>
      <c r="K15" s="86">
        <v>17380000</v>
      </c>
      <c r="M15" s="19"/>
      <c r="U15" s="20"/>
    </row>
    <row r="16" spans="2:21" ht="24" customHeight="1">
      <c r="B16" s="53">
        <v>10</v>
      </c>
      <c r="C16" s="54" t="s">
        <v>5</v>
      </c>
      <c r="D16" s="93">
        <f t="shared" si="0"/>
        <v>11</v>
      </c>
      <c r="E16" s="46">
        <v>111</v>
      </c>
      <c r="F16" s="78">
        <v>9990000</v>
      </c>
      <c r="G16" s="78">
        <v>12210000</v>
      </c>
      <c r="H16" s="78">
        <v>14430000</v>
      </c>
      <c r="I16" s="78">
        <v>16650000</v>
      </c>
      <c r="J16" s="78">
        <v>18870000</v>
      </c>
      <c r="K16" s="86">
        <v>21090000</v>
      </c>
      <c r="M16" s="19"/>
      <c r="N16" s="580" t="s">
        <v>43</v>
      </c>
      <c r="O16" s="581"/>
      <c r="P16" s="581"/>
      <c r="Q16" s="581"/>
      <c r="R16" s="581"/>
      <c r="S16" s="581"/>
      <c r="T16" s="582"/>
      <c r="U16" s="20"/>
    </row>
    <row r="17" spans="2:21" ht="24" customHeight="1">
      <c r="B17" s="53">
        <v>11</v>
      </c>
      <c r="C17" s="54" t="s">
        <v>5</v>
      </c>
      <c r="D17" s="93">
        <f t="shared" si="0"/>
        <v>12</v>
      </c>
      <c r="E17" s="46">
        <v>132</v>
      </c>
      <c r="F17" s="78">
        <v>12010000</v>
      </c>
      <c r="G17" s="78">
        <v>14650000</v>
      </c>
      <c r="H17" s="78">
        <v>17290000</v>
      </c>
      <c r="I17" s="78">
        <v>19930000</v>
      </c>
      <c r="J17" s="78">
        <v>22570000</v>
      </c>
      <c r="K17" s="86">
        <v>25210000</v>
      </c>
      <c r="M17" s="19"/>
      <c r="N17" s="125" t="s">
        <v>56</v>
      </c>
      <c r="O17" s="126" t="s">
        <v>31</v>
      </c>
      <c r="P17" s="126" t="s">
        <v>32</v>
      </c>
      <c r="Q17" s="126" t="s">
        <v>58</v>
      </c>
      <c r="R17" s="126" t="s">
        <v>60</v>
      </c>
      <c r="S17" s="126" t="s">
        <v>52</v>
      </c>
      <c r="T17" s="127" t="s">
        <v>63</v>
      </c>
      <c r="U17" s="20"/>
    </row>
    <row r="18" spans="2:21" ht="24" customHeight="1">
      <c r="B18" s="53">
        <v>12</v>
      </c>
      <c r="C18" s="54" t="s">
        <v>5</v>
      </c>
      <c r="D18" s="93">
        <f t="shared" si="0"/>
        <v>13</v>
      </c>
      <c r="E18" s="46">
        <v>155</v>
      </c>
      <c r="F18" s="78">
        <v>14260000</v>
      </c>
      <c r="G18" s="78">
        <v>17360000</v>
      </c>
      <c r="H18" s="78">
        <v>20460000</v>
      </c>
      <c r="I18" s="78">
        <v>23560000</v>
      </c>
      <c r="J18" s="78">
        <v>26660000</v>
      </c>
      <c r="K18" s="86">
        <v>29760000</v>
      </c>
      <c r="M18" s="19"/>
      <c r="N18" s="118" t="s">
        <v>44</v>
      </c>
      <c r="O18" s="103">
        <v>8</v>
      </c>
      <c r="P18" s="103">
        <v>11</v>
      </c>
      <c r="Q18" s="103">
        <v>35</v>
      </c>
      <c r="R18" s="42">
        <f>SUMIFS($F$30:$F$39,$B$30:$B$39,"&gt;="&amp;O18,$D$30:$D$39,"&lt;="&amp;P18)</f>
        <v>2119200000</v>
      </c>
      <c r="S18" s="104">
        <f>SUMIFS($E$30:$E$39,$B$30:$B$39,"&gt;="&amp;O18,$D$30:$D$39,"&lt;="&amp;P18)-Q18</f>
        <v>2710</v>
      </c>
      <c r="T18" s="108">
        <f>ROUNDUP(S18/20,0)</f>
        <v>136</v>
      </c>
      <c r="U18" s="20"/>
    </row>
    <row r="19" spans="2:21" ht="24" customHeight="1">
      <c r="B19" s="53">
        <v>13</v>
      </c>
      <c r="C19" s="54" t="s">
        <v>5</v>
      </c>
      <c r="D19" s="93">
        <f t="shared" si="0"/>
        <v>14</v>
      </c>
      <c r="E19" s="46">
        <v>180</v>
      </c>
      <c r="F19" s="78">
        <v>16740000</v>
      </c>
      <c r="G19" s="78">
        <v>20340000</v>
      </c>
      <c r="H19" s="78">
        <v>23940000</v>
      </c>
      <c r="I19" s="78">
        <v>27540000</v>
      </c>
      <c r="J19" s="78">
        <v>31140000</v>
      </c>
      <c r="K19" s="86">
        <v>34740000</v>
      </c>
      <c r="M19" s="19"/>
      <c r="N19" s="119" t="s">
        <v>45</v>
      </c>
      <c r="O19" s="105">
        <v>5</v>
      </c>
      <c r="P19" s="105">
        <v>11</v>
      </c>
      <c r="Q19" s="105">
        <v>197</v>
      </c>
      <c r="R19" s="43">
        <f>SUMIFS($G$30:$G$39,$B$30:$B$39,"&gt;="&amp;O19,$D$30:$D$39,"&lt;="&amp;P19)</f>
        <v>4136800000</v>
      </c>
      <c r="S19" s="106">
        <f t="shared" ref="S19:S23" si="3">SUMIFS($E$30:$E$39,$B$30:$B$39,"&gt;="&amp;O19,$D$30:$D$39,"&lt;="&amp;P19)-Q19</f>
        <v>3898</v>
      </c>
      <c r="T19" s="110">
        <f>ROUNDUP(S19/10,0)</f>
        <v>390</v>
      </c>
      <c r="U19" s="20"/>
    </row>
    <row r="20" spans="2:21" ht="24" customHeight="1">
      <c r="B20" s="53">
        <v>14</v>
      </c>
      <c r="C20" s="54" t="s">
        <v>5</v>
      </c>
      <c r="D20" s="93">
        <f t="shared" si="0"/>
        <v>15</v>
      </c>
      <c r="E20" s="46">
        <v>207</v>
      </c>
      <c r="F20" s="78">
        <v>19450000</v>
      </c>
      <c r="G20" s="78">
        <v>23590000</v>
      </c>
      <c r="H20" s="78">
        <v>27730000</v>
      </c>
      <c r="I20" s="78">
        <v>31870000</v>
      </c>
      <c r="J20" s="78">
        <v>36010000</v>
      </c>
      <c r="K20" s="86">
        <v>40150000</v>
      </c>
      <c r="M20" s="19"/>
      <c r="N20" s="120" t="s">
        <v>46</v>
      </c>
      <c r="O20" s="105">
        <v>6</v>
      </c>
      <c r="P20" s="105">
        <v>12</v>
      </c>
      <c r="Q20" s="105">
        <v>90</v>
      </c>
      <c r="R20" s="43">
        <f>SUMIFS($H$30:$H$39,$B$30:$B$39,"&gt;="&amp;O20,$D$30:$D$39,"&lt;="&amp;P20)</f>
        <v>4425400000</v>
      </c>
      <c r="S20" s="106">
        <f t="shared" si="3"/>
        <v>3680</v>
      </c>
      <c r="T20" s="110">
        <f t="shared" ref="T20:T23" si="4">ROUNDUP(S20/10,0)</f>
        <v>368</v>
      </c>
      <c r="U20" s="20"/>
    </row>
    <row r="21" spans="2:21" ht="24" customHeight="1">
      <c r="B21" s="53">
        <v>15</v>
      </c>
      <c r="C21" s="54" t="s">
        <v>5</v>
      </c>
      <c r="D21" s="93">
        <f t="shared" si="0"/>
        <v>16</v>
      </c>
      <c r="E21" s="46">
        <v>236</v>
      </c>
      <c r="F21" s="78">
        <v>22420000</v>
      </c>
      <c r="G21" s="78">
        <v>27140000</v>
      </c>
      <c r="H21" s="78">
        <v>31860000</v>
      </c>
      <c r="I21" s="78">
        <v>36580000</v>
      </c>
      <c r="J21" s="78">
        <v>41300000</v>
      </c>
      <c r="K21" s="86">
        <v>46020000</v>
      </c>
      <c r="M21" s="19"/>
      <c r="N21" s="121" t="s">
        <v>47</v>
      </c>
      <c r="O21" s="105">
        <v>0</v>
      </c>
      <c r="P21" s="105">
        <v>0</v>
      </c>
      <c r="Q21" s="105">
        <v>0</v>
      </c>
      <c r="R21" s="43">
        <f>SUMIFS($I$30:$I$39,$B$30:$B$39,"&gt;="&amp;O21,$D$30:$D$39,"&lt;="&amp;P21)</f>
        <v>0</v>
      </c>
      <c r="S21" s="106">
        <f t="shared" si="3"/>
        <v>0</v>
      </c>
      <c r="T21" s="110">
        <f t="shared" si="4"/>
        <v>0</v>
      </c>
      <c r="U21" s="20"/>
    </row>
    <row r="22" spans="2:21" ht="24" customHeight="1">
      <c r="B22" s="53">
        <v>16</v>
      </c>
      <c r="C22" s="54" t="s">
        <v>5</v>
      </c>
      <c r="D22" s="93">
        <f t="shared" si="0"/>
        <v>17</v>
      </c>
      <c r="E22" s="46">
        <v>267</v>
      </c>
      <c r="F22" s="78">
        <v>25630000</v>
      </c>
      <c r="G22" s="78">
        <v>30970000</v>
      </c>
      <c r="H22" s="78">
        <v>36310000</v>
      </c>
      <c r="I22" s="78">
        <v>41650000</v>
      </c>
      <c r="J22" s="78">
        <v>46990000</v>
      </c>
      <c r="K22" s="86">
        <v>52330000</v>
      </c>
      <c r="M22" s="19"/>
      <c r="N22" s="122" t="s">
        <v>48</v>
      </c>
      <c r="O22" s="105">
        <v>0</v>
      </c>
      <c r="P22" s="105">
        <v>0</v>
      </c>
      <c r="Q22" s="105">
        <v>0</v>
      </c>
      <c r="R22" s="43">
        <f>SUMIFS($J$30:$J$39,$B$30:$B$39,"&gt;="&amp;O22,$D$30:$D$39,"&lt;="&amp;P22)</f>
        <v>0</v>
      </c>
      <c r="S22" s="106">
        <f t="shared" si="3"/>
        <v>0</v>
      </c>
      <c r="T22" s="110">
        <f t="shared" si="4"/>
        <v>0</v>
      </c>
      <c r="U22" s="20"/>
    </row>
    <row r="23" spans="2:21" ht="24" customHeight="1" thickBot="1">
      <c r="B23" s="53">
        <v>17</v>
      </c>
      <c r="C23" s="54" t="s">
        <v>5</v>
      </c>
      <c r="D23" s="93">
        <f t="shared" si="0"/>
        <v>18</v>
      </c>
      <c r="E23" s="46">
        <v>300</v>
      </c>
      <c r="F23" s="78">
        <v>29100000</v>
      </c>
      <c r="G23" s="78">
        <v>35100000</v>
      </c>
      <c r="H23" s="78">
        <v>41100000</v>
      </c>
      <c r="I23" s="78">
        <v>47100000</v>
      </c>
      <c r="J23" s="78">
        <v>53100000</v>
      </c>
      <c r="K23" s="86">
        <v>59100000</v>
      </c>
      <c r="M23" s="19"/>
      <c r="N23" s="123" t="s">
        <v>49</v>
      </c>
      <c r="O23" s="115">
        <v>0</v>
      </c>
      <c r="P23" s="115">
        <v>0</v>
      </c>
      <c r="Q23" s="115">
        <v>0</v>
      </c>
      <c r="R23" s="45">
        <f>SUMIFS($K$30:$K$39,$B$30:$B$39,"&gt;="&amp;O23,$D$30:$D$39,"&lt;="&amp;P23)</f>
        <v>0</v>
      </c>
      <c r="S23" s="116">
        <f t="shared" si="3"/>
        <v>0</v>
      </c>
      <c r="T23" s="117">
        <f t="shared" si="4"/>
        <v>0</v>
      </c>
      <c r="U23" s="20"/>
    </row>
    <row r="24" spans="2:21" ht="24" customHeight="1" thickBot="1">
      <c r="B24" s="53">
        <v>18</v>
      </c>
      <c r="C24" s="54" t="s">
        <v>5</v>
      </c>
      <c r="D24" s="93">
        <f t="shared" si="0"/>
        <v>19</v>
      </c>
      <c r="E24" s="46">
        <v>335</v>
      </c>
      <c r="F24" s="78">
        <v>32830000</v>
      </c>
      <c r="G24" s="78">
        <v>39530000</v>
      </c>
      <c r="H24" s="78">
        <v>46230000</v>
      </c>
      <c r="I24" s="78">
        <v>52930000</v>
      </c>
      <c r="J24" s="78">
        <v>59630000</v>
      </c>
      <c r="K24" s="86">
        <v>66330000</v>
      </c>
      <c r="M24" s="19"/>
      <c r="U24" s="20"/>
    </row>
    <row r="25" spans="2:21" ht="24" customHeight="1">
      <c r="B25" s="53">
        <v>19</v>
      </c>
      <c r="C25" s="54" t="s">
        <v>5</v>
      </c>
      <c r="D25" s="93">
        <f t="shared" si="0"/>
        <v>20</v>
      </c>
      <c r="E25" s="46">
        <v>372</v>
      </c>
      <c r="F25" s="78">
        <v>36820000</v>
      </c>
      <c r="G25" s="78">
        <v>44260000</v>
      </c>
      <c r="H25" s="78">
        <v>51700000</v>
      </c>
      <c r="I25" s="78">
        <v>59140000</v>
      </c>
      <c r="J25" s="78">
        <v>66580000</v>
      </c>
      <c r="K25" s="86">
        <v>74020000</v>
      </c>
      <c r="M25" s="19"/>
      <c r="N25" s="580" t="s">
        <v>9</v>
      </c>
      <c r="O25" s="581"/>
      <c r="P25" s="581"/>
      <c r="Q25" s="581"/>
      <c r="R25" s="581"/>
      <c r="S25" s="581"/>
      <c r="T25" s="582"/>
      <c r="U25" s="20"/>
    </row>
    <row r="26" spans="2:21" ht="24" customHeight="1" thickBot="1">
      <c r="B26" s="94">
        <v>0</v>
      </c>
      <c r="C26" s="56" t="s">
        <v>5</v>
      </c>
      <c r="D26" s="95" t="s">
        <v>50</v>
      </c>
      <c r="E26" s="87">
        <f>SUM(E7:E25)</f>
        <v>2679</v>
      </c>
      <c r="F26" s="88">
        <f>SUM(F7:F25)</f>
        <v>252470000</v>
      </c>
      <c r="G26" s="88">
        <f t="shared" ref="G26:K26" si="5">SUM(G7:G25)</f>
        <v>306050000</v>
      </c>
      <c r="H26" s="88">
        <f t="shared" si="5"/>
        <v>359630000</v>
      </c>
      <c r="I26" s="88">
        <f t="shared" si="5"/>
        <v>413210000</v>
      </c>
      <c r="J26" s="88">
        <f t="shared" si="5"/>
        <v>466790000</v>
      </c>
      <c r="K26" s="89">
        <f t="shared" si="5"/>
        <v>520370000</v>
      </c>
      <c r="M26" s="19"/>
      <c r="N26" s="125" t="s">
        <v>56</v>
      </c>
      <c r="O26" s="126" t="s">
        <v>31</v>
      </c>
      <c r="P26" s="126" t="s">
        <v>32</v>
      </c>
      <c r="Q26" s="126" t="s">
        <v>58</v>
      </c>
      <c r="R26" s="126" t="s">
        <v>60</v>
      </c>
      <c r="S26" s="126" t="s">
        <v>52</v>
      </c>
      <c r="T26" s="127" t="s">
        <v>63</v>
      </c>
      <c r="U26" s="20"/>
    </row>
    <row r="27" spans="2:21" ht="24" customHeight="1">
      <c r="B27" s="570" t="s">
        <v>25</v>
      </c>
      <c r="C27" s="571"/>
      <c r="D27" s="572"/>
      <c r="E27" s="566" t="s">
        <v>43</v>
      </c>
      <c r="F27" s="567"/>
      <c r="G27" s="567"/>
      <c r="H27" s="567"/>
      <c r="I27" s="567"/>
      <c r="J27" s="567"/>
      <c r="K27" s="568"/>
      <c r="M27" s="19"/>
      <c r="N27" s="124" t="s">
        <v>36</v>
      </c>
      <c r="O27" s="129">
        <v>0</v>
      </c>
      <c r="P27" s="129">
        <v>0</v>
      </c>
      <c r="Q27" s="129">
        <v>0</v>
      </c>
      <c r="R27" s="42">
        <f>R9+R10+R11+R12+R13+R14</f>
        <v>2102870000</v>
      </c>
      <c r="S27" s="104">
        <f>S9+S10+S11+S12+S13+S14</f>
        <v>11726</v>
      </c>
      <c r="T27" s="108">
        <f>MAX($T$9:$T$14)</f>
        <v>121</v>
      </c>
      <c r="U27" s="20"/>
    </row>
    <row r="28" spans="2:21" ht="24" customHeight="1" thickBot="1">
      <c r="B28" s="573"/>
      <c r="C28" s="574"/>
      <c r="D28" s="575"/>
      <c r="E28" s="569" t="s">
        <v>51</v>
      </c>
      <c r="F28" s="97" t="s">
        <v>44</v>
      </c>
      <c r="G28" s="98" t="s">
        <v>45</v>
      </c>
      <c r="H28" s="99" t="s">
        <v>46</v>
      </c>
      <c r="I28" s="100" t="s">
        <v>47</v>
      </c>
      <c r="J28" s="101" t="s">
        <v>48</v>
      </c>
      <c r="K28" s="102" t="s">
        <v>49</v>
      </c>
      <c r="M28" s="19"/>
      <c r="N28" s="128" t="s">
        <v>43</v>
      </c>
      <c r="O28" s="130">
        <v>0</v>
      </c>
      <c r="P28" s="130">
        <v>0</v>
      </c>
      <c r="Q28" s="130">
        <v>0</v>
      </c>
      <c r="R28" s="45">
        <f>R18+R19+R20+R21+R22+R23</f>
        <v>10681400000</v>
      </c>
      <c r="S28" s="116">
        <f>S18+S19+S20+S21+S22+S23</f>
        <v>10288</v>
      </c>
      <c r="T28" s="117">
        <f>MAX($T$18:$T$23)</f>
        <v>390</v>
      </c>
      <c r="U28" s="20"/>
    </row>
    <row r="29" spans="2:21" ht="48" customHeight="1" thickBot="1">
      <c r="B29" s="576"/>
      <c r="C29" s="577"/>
      <c r="D29" s="578"/>
      <c r="E29" s="569"/>
      <c r="F29" s="78"/>
      <c r="G29" s="78"/>
      <c r="H29" s="78"/>
      <c r="I29" s="78"/>
      <c r="J29" s="78"/>
      <c r="K29" s="86"/>
      <c r="M29" s="21"/>
      <c r="N29" s="12"/>
      <c r="O29" s="12"/>
      <c r="P29" s="12"/>
      <c r="Q29" s="12"/>
      <c r="R29" s="12"/>
      <c r="S29" s="12"/>
      <c r="T29" s="12"/>
      <c r="U29" s="22"/>
    </row>
    <row r="30" spans="2:21" ht="24" customHeight="1">
      <c r="B30" s="53">
        <v>1</v>
      </c>
      <c r="C30" s="54" t="s">
        <v>5</v>
      </c>
      <c r="D30" s="93">
        <f>B30+1</f>
        <v>2</v>
      </c>
      <c r="E30" s="90">
        <v>29</v>
      </c>
      <c r="F30" s="78">
        <v>36500000</v>
      </c>
      <c r="G30" s="78">
        <v>41700000</v>
      </c>
      <c r="H30" s="78">
        <v>46900000</v>
      </c>
      <c r="I30" s="79">
        <v>52200000</v>
      </c>
      <c r="J30" s="79">
        <v>57400000</v>
      </c>
      <c r="K30" s="91">
        <v>62600000</v>
      </c>
    </row>
    <row r="31" spans="2:21" ht="24" customHeight="1">
      <c r="B31" s="53">
        <v>2</v>
      </c>
      <c r="C31" s="54" t="s">
        <v>5</v>
      </c>
      <c r="D31" s="93">
        <f t="shared" ref="D31:D39" si="6">B31+1</f>
        <v>3</v>
      </c>
      <c r="E31" s="90">
        <v>76</v>
      </c>
      <c r="F31" s="78">
        <v>91200000</v>
      </c>
      <c r="G31" s="78">
        <v>104800000</v>
      </c>
      <c r="H31" s="78">
        <v>118500000</v>
      </c>
      <c r="I31" s="79">
        <v>132200000</v>
      </c>
      <c r="J31" s="79">
        <v>145900000</v>
      </c>
      <c r="K31" s="91">
        <v>159600000</v>
      </c>
    </row>
    <row r="32" spans="2:21" ht="24" customHeight="1">
      <c r="B32" s="53">
        <v>3</v>
      </c>
      <c r="C32" s="54" t="s">
        <v>5</v>
      </c>
      <c r="D32" s="93">
        <f t="shared" si="6"/>
        <v>4</v>
      </c>
      <c r="E32" s="90">
        <v>141</v>
      </c>
      <c r="F32" s="78">
        <v>160700000</v>
      </c>
      <c r="G32" s="78">
        <v>186100000</v>
      </c>
      <c r="H32" s="78">
        <v>211500000</v>
      </c>
      <c r="I32" s="79">
        <v>236800000</v>
      </c>
      <c r="J32" s="79">
        <v>262200000</v>
      </c>
      <c r="K32" s="91">
        <v>287600000</v>
      </c>
    </row>
    <row r="33" spans="2:11" ht="24" customHeight="1">
      <c r="B33" s="53">
        <v>4</v>
      </c>
      <c r="C33" s="54" t="s">
        <v>5</v>
      </c>
      <c r="D33" s="93">
        <f t="shared" si="6"/>
        <v>5</v>
      </c>
      <c r="E33" s="90">
        <v>224</v>
      </c>
      <c r="F33" s="78">
        <v>241900000</v>
      </c>
      <c r="G33" s="78">
        <v>282200000</v>
      </c>
      <c r="H33" s="78">
        <v>322500000</v>
      </c>
      <c r="I33" s="79">
        <v>362800000</v>
      </c>
      <c r="J33" s="79">
        <v>403200000</v>
      </c>
      <c r="K33" s="91">
        <v>443500000</v>
      </c>
    </row>
    <row r="34" spans="2:11" ht="24" customHeight="1">
      <c r="B34" s="53">
        <v>5</v>
      </c>
      <c r="C34" s="54" t="s">
        <v>5</v>
      </c>
      <c r="D34" s="93">
        <f t="shared" si="6"/>
        <v>6</v>
      </c>
      <c r="E34" s="90">
        <v>325</v>
      </c>
      <c r="F34" s="78">
        <v>331500000</v>
      </c>
      <c r="G34" s="78">
        <v>390000000</v>
      </c>
      <c r="H34" s="78">
        <v>448500000</v>
      </c>
      <c r="I34" s="79">
        <v>507000000</v>
      </c>
      <c r="J34" s="79">
        <v>565500000</v>
      </c>
      <c r="K34" s="91">
        <v>624000000</v>
      </c>
    </row>
    <row r="35" spans="2:11" ht="24" customHeight="1">
      <c r="B35" s="53">
        <v>6</v>
      </c>
      <c r="C35" s="54" t="s">
        <v>5</v>
      </c>
      <c r="D35" s="93">
        <f t="shared" si="6"/>
        <v>7</v>
      </c>
      <c r="E35" s="90">
        <v>444</v>
      </c>
      <c r="F35" s="78">
        <v>426200000</v>
      </c>
      <c r="G35" s="78">
        <v>506100000</v>
      </c>
      <c r="H35" s="78">
        <v>586000000</v>
      </c>
      <c r="I35" s="79">
        <v>666000000</v>
      </c>
      <c r="J35" s="79">
        <v>745900000</v>
      </c>
      <c r="K35" s="91">
        <v>825800000</v>
      </c>
    </row>
    <row r="36" spans="2:11" ht="24" customHeight="1">
      <c r="B36" s="53">
        <v>7</v>
      </c>
      <c r="C36" s="54" t="s">
        <v>5</v>
      </c>
      <c r="D36" s="93">
        <f t="shared" si="6"/>
        <v>8</v>
      </c>
      <c r="E36" s="90">
        <v>581</v>
      </c>
      <c r="F36" s="78">
        <v>522900000</v>
      </c>
      <c r="G36" s="78">
        <v>627400000</v>
      </c>
      <c r="H36" s="78">
        <v>732000000</v>
      </c>
      <c r="I36" s="79">
        <v>836600000</v>
      </c>
      <c r="J36" s="79">
        <v>941200000</v>
      </c>
      <c r="K36" s="91">
        <v>1045800000</v>
      </c>
    </row>
    <row r="37" spans="2:11" ht="24" customHeight="1">
      <c r="B37" s="53">
        <v>8</v>
      </c>
      <c r="C37" s="54" t="s">
        <v>5</v>
      </c>
      <c r="D37" s="93">
        <f t="shared" si="6"/>
        <v>9</v>
      </c>
      <c r="E37" s="90">
        <v>736</v>
      </c>
      <c r="F37" s="78">
        <v>618200000</v>
      </c>
      <c r="G37" s="78">
        <v>750700000</v>
      </c>
      <c r="H37" s="78">
        <v>883200000</v>
      </c>
      <c r="I37" s="79">
        <v>1015600000</v>
      </c>
      <c r="J37" s="79">
        <v>1148100000</v>
      </c>
      <c r="K37" s="91">
        <v>1280600000</v>
      </c>
    </row>
    <row r="38" spans="2:11" ht="24" customHeight="1">
      <c r="B38" s="53">
        <v>9</v>
      </c>
      <c r="C38" s="54" t="s">
        <v>5</v>
      </c>
      <c r="D38" s="93">
        <f t="shared" si="6"/>
        <v>10</v>
      </c>
      <c r="E38" s="90">
        <v>909</v>
      </c>
      <c r="F38" s="78">
        <v>709000000</v>
      </c>
      <c r="G38" s="78">
        <v>872600000</v>
      </c>
      <c r="H38" s="78">
        <v>1036200000</v>
      </c>
      <c r="I38" s="79">
        <v>1199800000</v>
      </c>
      <c r="J38" s="79">
        <v>1363500000</v>
      </c>
      <c r="K38" s="91">
        <v>1527100000</v>
      </c>
    </row>
    <row r="39" spans="2:11" ht="24" customHeight="1">
      <c r="B39" s="53">
        <v>10</v>
      </c>
      <c r="C39" s="54" t="s">
        <v>5</v>
      </c>
      <c r="D39" s="93">
        <f t="shared" si="6"/>
        <v>11</v>
      </c>
      <c r="E39" s="90">
        <v>1100</v>
      </c>
      <c r="F39" s="78">
        <v>792000000</v>
      </c>
      <c r="G39" s="78">
        <v>990000000</v>
      </c>
      <c r="H39" s="78">
        <v>1188000000</v>
      </c>
      <c r="I39" s="79">
        <v>1386000000</v>
      </c>
      <c r="J39" s="79">
        <v>1584000000</v>
      </c>
      <c r="K39" s="91">
        <v>1782000000</v>
      </c>
    </row>
    <row r="40" spans="2:11" ht="24" customHeight="1" thickBot="1">
      <c r="B40" s="94">
        <v>0</v>
      </c>
      <c r="C40" s="56" t="s">
        <v>5</v>
      </c>
      <c r="D40" s="95" t="s">
        <v>50</v>
      </c>
      <c r="E40" s="92">
        <f t="shared" ref="E40:K40" si="7">SUM(E30:E39)</f>
        <v>4565</v>
      </c>
      <c r="F40" s="88">
        <f t="shared" si="7"/>
        <v>3930100000</v>
      </c>
      <c r="G40" s="88">
        <f t="shared" si="7"/>
        <v>4751600000</v>
      </c>
      <c r="H40" s="88">
        <f t="shared" si="7"/>
        <v>5573300000</v>
      </c>
      <c r="I40" s="88">
        <f t="shared" si="7"/>
        <v>6395000000</v>
      </c>
      <c r="J40" s="88">
        <f t="shared" si="7"/>
        <v>7216900000</v>
      </c>
      <c r="K40" s="89">
        <f t="shared" si="7"/>
        <v>8038600000</v>
      </c>
    </row>
  </sheetData>
  <mergeCells count="12">
    <mergeCell ref="N25:T25"/>
    <mergeCell ref="N16:T16"/>
    <mergeCell ref="M2:U2"/>
    <mergeCell ref="E4:K4"/>
    <mergeCell ref="E5:E6"/>
    <mergeCell ref="N7:T7"/>
    <mergeCell ref="N4:T5"/>
    <mergeCell ref="E27:K27"/>
    <mergeCell ref="E28:E29"/>
    <mergeCell ref="B27:D29"/>
    <mergeCell ref="B4:D6"/>
    <mergeCell ref="B2:K2"/>
  </mergeCells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0269-E792-4572-8487-2F4DBA5D7C2F}">
  <dimension ref="B2:O37"/>
  <sheetViews>
    <sheetView showGridLines="0" zoomScale="70" zoomScaleNormal="70" workbookViewId="0">
      <selection activeCell="S13" sqref="S13:W24"/>
    </sheetView>
  </sheetViews>
  <sheetFormatPr defaultRowHeight="16.5"/>
  <cols>
    <col min="1" max="1" width="2.625" customWidth="1"/>
    <col min="3" max="4" width="9.25" style="1" bestFit="1" customWidth="1"/>
    <col min="5" max="5" width="10" style="1" bestFit="1" customWidth="1"/>
    <col min="6" max="6" width="14.625" style="1" bestFit="1" customWidth="1"/>
    <col min="7" max="7" width="9.25" bestFit="1" customWidth="1"/>
    <col min="8" max="8" width="2.625" customWidth="1"/>
    <col min="9" max="9" width="15.25" bestFit="1" customWidth="1"/>
    <col min="10" max="10" width="20.25" bestFit="1" customWidth="1"/>
    <col min="11" max="11" width="15.125" bestFit="1" customWidth="1"/>
    <col min="12" max="12" width="20" bestFit="1" customWidth="1"/>
    <col min="13" max="13" width="16.75" bestFit="1" customWidth="1"/>
    <col min="14" max="14" width="2.625" customWidth="1"/>
    <col min="15" max="15" width="11.5" bestFit="1" customWidth="1"/>
    <col min="16" max="16" width="14.375" bestFit="1" customWidth="1"/>
  </cols>
  <sheetData>
    <row r="2" spans="2:15" ht="66" customHeight="1">
      <c r="B2" s="481" t="s">
        <v>22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2:15" ht="16.5" customHeight="1" thickBot="1"/>
    <row r="4" spans="2:15" ht="24" customHeight="1" thickBot="1">
      <c r="B4" s="17"/>
      <c r="C4" s="511" t="s">
        <v>13</v>
      </c>
      <c r="D4" s="512"/>
      <c r="E4" s="512"/>
      <c r="F4" s="513"/>
      <c r="G4" s="18"/>
      <c r="I4" s="596" t="s">
        <v>14</v>
      </c>
      <c r="J4" s="601"/>
      <c r="K4" s="601"/>
      <c r="L4" s="601"/>
      <c r="M4" s="597"/>
    </row>
    <row r="5" spans="2:15" ht="48" customHeight="1" thickBot="1">
      <c r="B5" s="19"/>
      <c r="C5" s="16"/>
      <c r="D5" s="16"/>
      <c r="E5" s="16"/>
      <c r="F5" s="16"/>
      <c r="G5" s="20"/>
      <c r="I5" s="602" t="s">
        <v>11</v>
      </c>
      <c r="J5" s="388"/>
      <c r="K5" s="388" t="s">
        <v>12</v>
      </c>
      <c r="L5" s="388"/>
      <c r="M5" s="383"/>
    </row>
    <row r="6" spans="2:15" ht="24" customHeight="1">
      <c r="B6" s="19"/>
      <c r="C6" s="506" t="s">
        <v>2</v>
      </c>
      <c r="D6" s="507"/>
      <c r="E6" s="507"/>
      <c r="F6" s="508"/>
      <c r="G6" s="20"/>
      <c r="I6" s="5" t="s">
        <v>15</v>
      </c>
      <c r="J6" s="2" t="s">
        <v>16</v>
      </c>
      <c r="K6" s="2" t="s">
        <v>15</v>
      </c>
      <c r="L6" s="2" t="s">
        <v>16</v>
      </c>
      <c r="M6" s="30" t="s">
        <v>20</v>
      </c>
    </row>
    <row r="7" spans="2:15" ht="24" customHeight="1" thickBot="1">
      <c r="B7" s="19"/>
      <c r="C7" s="5" t="s">
        <v>8</v>
      </c>
      <c r="D7" s="2" t="s">
        <v>21</v>
      </c>
      <c r="E7" s="2" t="s">
        <v>3</v>
      </c>
      <c r="F7" s="4" t="s">
        <v>4</v>
      </c>
      <c r="G7" s="20"/>
      <c r="I7" s="33">
        <v>9900</v>
      </c>
      <c r="J7" s="32">
        <v>950</v>
      </c>
      <c r="K7" s="34">
        <f>(I7*E23)/10000</f>
        <v>62.37</v>
      </c>
      <c r="L7" s="36">
        <f>(J7*F23)/10000</f>
        <v>124.45</v>
      </c>
      <c r="M7" s="37">
        <f>L7+J11</f>
        <v>324.25</v>
      </c>
    </row>
    <row r="8" spans="2:15" ht="24" customHeight="1" thickBot="1">
      <c r="B8" s="19"/>
      <c r="C8" s="23">
        <v>1</v>
      </c>
      <c r="D8" s="24">
        <v>10</v>
      </c>
      <c r="E8" s="13">
        <f>SUMIFS('6차강화(표)'!D4:D33,'6차강화(표)'!$A$4:$A$33,"&lt;"&amp;$D$8,'6차강화(표)'!$A$4:$A$33,"&gt;="&amp;$C$8)</f>
        <v>25</v>
      </c>
      <c r="F8" s="14">
        <f>SUMIFS('6차강화(표)'!E4:E33,'6차강화(표)'!$A$4:$A$33,"&lt;"&amp;$D$8,'6차강화(표)'!$A$4:$A$33,"&gt;="&amp;$C$8)</f>
        <v>580</v>
      </c>
      <c r="G8" s="20"/>
    </row>
    <row r="9" spans="2:15" ht="24" customHeight="1" thickBot="1">
      <c r="B9" s="19"/>
      <c r="G9" s="20"/>
      <c r="I9" s="596" t="s">
        <v>24</v>
      </c>
      <c r="J9" s="597"/>
      <c r="K9" s="598"/>
      <c r="L9" s="598"/>
    </row>
    <row r="10" spans="2:15" ht="24" customHeight="1">
      <c r="B10" s="19"/>
      <c r="C10" s="516" t="s">
        <v>1</v>
      </c>
      <c r="D10" s="517"/>
      <c r="E10" s="517"/>
      <c r="F10" s="518"/>
      <c r="G10" s="20"/>
      <c r="I10" s="26" t="s">
        <v>17</v>
      </c>
      <c r="J10" s="31">
        <v>3123</v>
      </c>
      <c r="K10" s="599" t="s">
        <v>19</v>
      </c>
      <c r="L10" s="600"/>
      <c r="M10" s="600"/>
    </row>
    <row r="11" spans="2:15" ht="24" customHeight="1" thickBot="1">
      <c r="B11" s="19"/>
      <c r="C11" s="5" t="s">
        <v>8</v>
      </c>
      <c r="D11" s="2" t="s">
        <v>21</v>
      </c>
      <c r="E11" s="2" t="s">
        <v>3</v>
      </c>
      <c r="F11" s="4" t="s">
        <v>4</v>
      </c>
      <c r="G11" s="20"/>
      <c r="I11" s="27" t="s">
        <v>18</v>
      </c>
      <c r="J11" s="35">
        <f>ROUNDUP((K7/J10)*100000000,-3)/10000</f>
        <v>199.8</v>
      </c>
      <c r="K11" s="39"/>
      <c r="L11" s="40"/>
      <c r="M11" s="40"/>
      <c r="O11" s="38"/>
    </row>
    <row r="12" spans="2:15" ht="24" customHeight="1" thickBot="1">
      <c r="B12" s="19"/>
      <c r="C12" s="23">
        <v>1</v>
      </c>
      <c r="D12" s="24">
        <v>10</v>
      </c>
      <c r="E12" s="13">
        <f>SUMIFS('6차강화(표)'!$F$4:$F$33,'6차강화(표)'!$A$4:$A$33,"&lt;"&amp;$D$12,'6차강화(표)'!$A$4:$A$33,"&gt;="&amp;$C$12)</f>
        <v>15</v>
      </c>
      <c r="F12" s="14">
        <f>SUMIFS('6차강화(표)'!$G$4:$G$33,'6차강화(표)'!$A$4:$A$33,"&lt;"&amp;$D$12,'6차강화(표)'!$A$4:$A$33,"&gt;="&amp;$C$12)</f>
        <v>292</v>
      </c>
      <c r="G12" s="20"/>
      <c r="I12" s="25"/>
      <c r="J12" s="25"/>
      <c r="K12" s="25"/>
      <c r="L12" s="25"/>
    </row>
    <row r="13" spans="2:15" ht="24" customHeight="1" thickBot="1">
      <c r="B13" s="19"/>
      <c r="G13" s="20"/>
      <c r="I13" s="486" t="s">
        <v>23</v>
      </c>
      <c r="J13" s="487"/>
      <c r="K13" s="487"/>
      <c r="L13" s="487"/>
      <c r="M13" s="488"/>
    </row>
    <row r="14" spans="2:15" ht="24" customHeight="1">
      <c r="B14" s="19"/>
      <c r="C14" s="503" t="s">
        <v>0</v>
      </c>
      <c r="D14" s="504"/>
      <c r="E14" s="504"/>
      <c r="F14" s="505"/>
      <c r="G14" s="20"/>
      <c r="I14" s="489"/>
      <c r="J14" s="490"/>
      <c r="K14" s="490"/>
      <c r="L14" s="490"/>
      <c r="M14" s="491"/>
    </row>
    <row r="15" spans="2:15" ht="24" customHeight="1">
      <c r="B15" s="19"/>
      <c r="C15" s="5" t="s">
        <v>8</v>
      </c>
      <c r="D15" s="2" t="s">
        <v>21</v>
      </c>
      <c r="E15" s="2" t="s">
        <v>3</v>
      </c>
      <c r="F15" s="4" t="s">
        <v>4</v>
      </c>
      <c r="G15" s="20"/>
      <c r="I15" s="489"/>
      <c r="J15" s="490"/>
      <c r="K15" s="490"/>
      <c r="L15" s="490"/>
      <c r="M15" s="491"/>
    </row>
    <row r="16" spans="2:15" ht="24" customHeight="1">
      <c r="B16" s="19"/>
      <c r="C16" s="28">
        <v>1</v>
      </c>
      <c r="D16" s="29">
        <v>10</v>
      </c>
      <c r="E16" s="2">
        <f>SUMIFS('6차강화(표)'!$H$4:$H$33,'6차강화(표)'!$A$4:$A$33,"&lt;"&amp;$D$16,'6차강화(표)'!$A$4:$A$33,"&gt;="&amp;$C$16)</f>
        <v>23</v>
      </c>
      <c r="F16" s="4">
        <f>SUMIFS('6차강화(표)'!$I$4:$I$33,'6차강화(표)'!$A$4:$A$33,"&lt;"&amp;$D$16,'6차강화(표)'!$A$4:$A$33,"&gt;="&amp;$C$16)</f>
        <v>438</v>
      </c>
      <c r="G16" s="20"/>
      <c r="I16" s="489"/>
      <c r="J16" s="490"/>
      <c r="K16" s="490"/>
      <c r="L16" s="490"/>
      <c r="M16" s="491"/>
    </row>
    <row r="17" spans="2:13" ht="24" customHeight="1">
      <c r="B17" s="19"/>
      <c r="C17" s="28">
        <v>0</v>
      </c>
      <c r="D17" s="29">
        <v>0</v>
      </c>
      <c r="E17" s="2">
        <f>SUMIFS('6차강화(표)'!$H$4:$H$33,'6차강화(표)'!$A$4:$A$33,"&lt;"&amp;$D$17,'6차강화(표)'!$A$4:$A$33,"&gt;="&amp;$C$17)</f>
        <v>0</v>
      </c>
      <c r="F17" s="4">
        <f>SUMIFS('6차강화(표)'!$I$4:$I$33,'6차강화(표)'!$A$4:$A$33,"&lt;"&amp;$D$17,'6차강화(표)'!$A$4:$A$33,"&gt;="&amp;$C$17)</f>
        <v>0</v>
      </c>
      <c r="G17" s="20"/>
      <c r="I17" s="489"/>
      <c r="J17" s="490"/>
      <c r="K17" s="490"/>
      <c r="L17" s="490"/>
      <c r="M17" s="491"/>
    </row>
    <row r="18" spans="2:13" ht="24" customHeight="1">
      <c r="B18" s="19"/>
      <c r="C18" s="28">
        <v>0</v>
      </c>
      <c r="D18" s="29">
        <v>0</v>
      </c>
      <c r="E18" s="2">
        <f>SUMIFS('6차강화(표)'!$H$4:$H$33,'6차강화(표)'!$A$4:$A$33,"&lt;"&amp;$D$18,'6차강화(표)'!$A$4:$A$33,"&gt;="&amp;$C$18)</f>
        <v>0</v>
      </c>
      <c r="F18" s="4">
        <f>SUMIFS('6차강화(표)'!$I$4:$I$33,'6차강화(표)'!$A$4:$A$33,"&lt;"&amp;$D$18,'6차강화(표)'!$A$4:$A$33,"&gt;="&amp;$C$18)</f>
        <v>0</v>
      </c>
      <c r="G18" s="20"/>
      <c r="I18" s="489"/>
      <c r="J18" s="490"/>
      <c r="K18" s="490"/>
      <c r="L18" s="490"/>
      <c r="M18" s="491"/>
    </row>
    <row r="19" spans="2:13" ht="24" customHeight="1" thickBot="1">
      <c r="B19" s="19"/>
      <c r="C19" s="23">
        <v>0</v>
      </c>
      <c r="D19" s="24">
        <v>0</v>
      </c>
      <c r="E19" s="13">
        <f>SUMIFS('6차강화(표)'!$H$4:$H$33,'6차강화(표)'!$A$4:$A$33,"&lt;"&amp;$D$19,'6차강화(표)'!$A$4:$A$33,"&gt;="&amp;$C$19)</f>
        <v>0</v>
      </c>
      <c r="F19" s="14">
        <f>SUMIFS('6차강화(표)'!$I$4:$I$33,'6차강화(표)'!$A$4:$A$33,"&lt;"&amp;$D$19,'6차강화(표)'!$A$4:$A$33,"&gt;="&amp;$C$19)</f>
        <v>0</v>
      </c>
      <c r="G19" s="20"/>
      <c r="I19" s="489"/>
      <c r="J19" s="490"/>
      <c r="K19" s="490"/>
      <c r="L19" s="490"/>
      <c r="M19" s="491"/>
    </row>
    <row r="20" spans="2:13" ht="24" customHeight="1" thickBot="1">
      <c r="B20" s="19"/>
      <c r="G20" s="20"/>
      <c r="I20" s="489"/>
      <c r="J20" s="490"/>
      <c r="K20" s="490"/>
      <c r="L20" s="490"/>
      <c r="M20" s="491"/>
    </row>
    <row r="21" spans="2:13" ht="24" customHeight="1">
      <c r="B21" s="19"/>
      <c r="C21" s="483" t="s">
        <v>9</v>
      </c>
      <c r="D21" s="484"/>
      <c r="E21" s="484"/>
      <c r="F21" s="485"/>
      <c r="G21" s="20"/>
      <c r="I21" s="489"/>
      <c r="J21" s="490"/>
      <c r="K21" s="490"/>
      <c r="L21" s="490"/>
      <c r="M21" s="491"/>
    </row>
    <row r="22" spans="2:13" ht="24" customHeight="1">
      <c r="B22" s="19"/>
      <c r="C22" s="5" t="s">
        <v>8</v>
      </c>
      <c r="D22" s="2" t="s">
        <v>21</v>
      </c>
      <c r="E22" s="2" t="s">
        <v>3</v>
      </c>
      <c r="F22" s="4" t="s">
        <v>4</v>
      </c>
      <c r="G22" s="20"/>
      <c r="I22" s="489"/>
      <c r="J22" s="490"/>
      <c r="K22" s="490"/>
      <c r="L22" s="490"/>
      <c r="M22" s="491"/>
    </row>
    <row r="23" spans="2:13" ht="24" customHeight="1" thickBot="1">
      <c r="B23" s="19"/>
      <c r="C23" s="15" t="s">
        <v>10</v>
      </c>
      <c r="D23" s="13" t="s">
        <v>10</v>
      </c>
      <c r="E23" s="13">
        <f>E8+E12+E16+E17+E18+E19</f>
        <v>63</v>
      </c>
      <c r="F23" s="14">
        <f>F8+F12+F16+F17+F18+F19</f>
        <v>1310</v>
      </c>
      <c r="G23" s="20"/>
      <c r="I23" s="489"/>
      <c r="J23" s="490"/>
      <c r="K23" s="490"/>
      <c r="L23" s="490"/>
      <c r="M23" s="491"/>
    </row>
    <row r="24" spans="2:13" ht="24" customHeight="1" thickBot="1">
      <c r="B24" s="21"/>
      <c r="C24" s="12"/>
      <c r="D24" s="12"/>
      <c r="E24" s="12"/>
      <c r="F24" s="12"/>
      <c r="G24" s="22"/>
      <c r="I24" s="492"/>
      <c r="J24" s="493"/>
      <c r="K24" s="493"/>
      <c r="L24" s="493"/>
      <c r="M24" s="494"/>
    </row>
    <row r="25" spans="2:13" ht="24" customHeight="1"/>
    <row r="26" spans="2:13" ht="24" customHeight="1">
      <c r="C26"/>
      <c r="D26"/>
      <c r="E26"/>
      <c r="F26"/>
    </row>
    <row r="27" spans="2:13" ht="24" customHeight="1">
      <c r="C27"/>
      <c r="D27"/>
      <c r="E27"/>
      <c r="F27"/>
    </row>
    <row r="28" spans="2:13" ht="24" customHeight="1">
      <c r="C28"/>
      <c r="D28"/>
      <c r="E28"/>
      <c r="F28"/>
    </row>
    <row r="29" spans="2:13" ht="24" customHeight="1">
      <c r="C29"/>
      <c r="D29"/>
      <c r="E29"/>
      <c r="F29"/>
    </row>
    <row r="30" spans="2:13" ht="24" customHeight="1">
      <c r="C30"/>
      <c r="D30"/>
      <c r="E30"/>
      <c r="F30"/>
    </row>
    <row r="31" spans="2:13" ht="24" customHeight="1">
      <c r="C31"/>
      <c r="D31"/>
      <c r="E31"/>
      <c r="F31"/>
    </row>
    <row r="32" spans="2:13" ht="24" customHeight="1">
      <c r="C32"/>
      <c r="D32"/>
      <c r="E32"/>
      <c r="F32"/>
    </row>
    <row r="33" customFormat="1" ht="24" customHeight="1"/>
    <row r="34" customFormat="1" ht="24" customHeight="1"/>
    <row r="35" customFormat="1" ht="24" customHeight="1"/>
    <row r="36" customFormat="1" ht="24" customHeight="1"/>
    <row r="37" customFormat="1" ht="24" customHeight="1"/>
  </sheetData>
  <mergeCells count="13">
    <mergeCell ref="I13:M24"/>
    <mergeCell ref="C14:F14"/>
    <mergeCell ref="C21:F21"/>
    <mergeCell ref="C4:F4"/>
    <mergeCell ref="I4:M4"/>
    <mergeCell ref="I5:J5"/>
    <mergeCell ref="K5:M5"/>
    <mergeCell ref="C6:F6"/>
    <mergeCell ref="B2:M2"/>
    <mergeCell ref="I9:J9"/>
    <mergeCell ref="K9:L9"/>
    <mergeCell ref="C10:F10"/>
    <mergeCell ref="K10:M10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39C3-84D5-4475-9254-B3ED6B38F71C}">
  <dimension ref="A1:I34"/>
  <sheetViews>
    <sheetView workbookViewId="0">
      <selection activeCell="S13" sqref="S13:W24"/>
    </sheetView>
  </sheetViews>
  <sheetFormatPr defaultRowHeight="16.5"/>
  <cols>
    <col min="1" max="1" width="3.5" bestFit="1" customWidth="1"/>
    <col min="2" max="2" width="3.25" bestFit="1" customWidth="1"/>
    <col min="3" max="3" width="3.5" bestFit="1" customWidth="1"/>
    <col min="4" max="4" width="9.625" bestFit="1" customWidth="1"/>
    <col min="5" max="5" width="14.375" bestFit="1" customWidth="1"/>
    <col min="6" max="6" width="9.625" bestFit="1" customWidth="1"/>
    <col min="7" max="7" width="14.375" bestFit="1" customWidth="1"/>
    <col min="8" max="8" width="9.625" bestFit="1" customWidth="1"/>
    <col min="9" max="9" width="14.375" bestFit="1" customWidth="1"/>
  </cols>
  <sheetData>
    <row r="1" spans="1:9" ht="24" customHeight="1">
      <c r="A1" s="499" t="s">
        <v>7</v>
      </c>
      <c r="B1" s="500"/>
      <c r="C1" s="500"/>
      <c r="D1" s="495" t="s">
        <v>2</v>
      </c>
      <c r="E1" s="495"/>
      <c r="F1" s="497" t="s">
        <v>1</v>
      </c>
      <c r="G1" s="497"/>
      <c r="H1" s="496" t="s">
        <v>0</v>
      </c>
      <c r="I1" s="603"/>
    </row>
    <row r="2" spans="1:9" ht="48" customHeight="1">
      <c r="A2" s="501"/>
      <c r="B2" s="502"/>
      <c r="C2" s="502"/>
      <c r="D2" s="2"/>
      <c r="E2" s="2"/>
      <c r="F2" s="2"/>
      <c r="G2" s="2"/>
      <c r="H2" s="2"/>
      <c r="I2" s="4"/>
    </row>
    <row r="3" spans="1:9" ht="24" customHeight="1">
      <c r="A3" s="501"/>
      <c r="B3" s="502"/>
      <c r="C3" s="502"/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4" t="s">
        <v>4</v>
      </c>
    </row>
    <row r="4" spans="1:9" ht="24" customHeight="1">
      <c r="A4" s="5">
        <v>0</v>
      </c>
      <c r="B4" s="2" t="s">
        <v>5</v>
      </c>
      <c r="C4" s="2">
        <v>1</v>
      </c>
      <c r="D4" s="520" t="s">
        <v>6</v>
      </c>
      <c r="E4" s="515"/>
      <c r="F4" s="2">
        <v>3</v>
      </c>
      <c r="G4" s="2">
        <v>50</v>
      </c>
      <c r="H4" s="2">
        <v>4</v>
      </c>
      <c r="I4" s="4">
        <v>75</v>
      </c>
    </row>
    <row r="5" spans="1:9" ht="24" customHeight="1">
      <c r="A5" s="5">
        <v>1</v>
      </c>
      <c r="B5" s="2" t="s">
        <v>5</v>
      </c>
      <c r="C5" s="2">
        <v>2</v>
      </c>
      <c r="D5" s="2">
        <v>1</v>
      </c>
      <c r="E5" s="2">
        <v>30</v>
      </c>
      <c r="F5" s="2">
        <v>1</v>
      </c>
      <c r="G5" s="2">
        <v>15</v>
      </c>
      <c r="H5" s="2">
        <v>1</v>
      </c>
      <c r="I5" s="4">
        <v>23</v>
      </c>
    </row>
    <row r="6" spans="1:9" ht="24" customHeight="1">
      <c r="A6" s="5">
        <v>2</v>
      </c>
      <c r="B6" s="2" t="s">
        <v>5</v>
      </c>
      <c r="C6" s="2">
        <v>3</v>
      </c>
      <c r="D6" s="2">
        <v>1</v>
      </c>
      <c r="E6" s="2">
        <v>35</v>
      </c>
      <c r="F6" s="2">
        <v>1</v>
      </c>
      <c r="G6" s="2">
        <v>18</v>
      </c>
      <c r="H6" s="2">
        <v>1</v>
      </c>
      <c r="I6" s="4">
        <v>27</v>
      </c>
    </row>
    <row r="7" spans="1:9" ht="24" customHeight="1">
      <c r="A7" s="5">
        <v>3</v>
      </c>
      <c r="B7" s="2" t="s">
        <v>5</v>
      </c>
      <c r="C7" s="2">
        <v>4</v>
      </c>
      <c r="D7" s="2">
        <v>1</v>
      </c>
      <c r="E7" s="2">
        <v>40</v>
      </c>
      <c r="F7" s="2">
        <v>1</v>
      </c>
      <c r="G7" s="2">
        <v>20</v>
      </c>
      <c r="H7" s="2">
        <v>1</v>
      </c>
      <c r="I7" s="4">
        <v>30</v>
      </c>
    </row>
    <row r="8" spans="1:9" ht="24" customHeight="1">
      <c r="A8" s="5">
        <v>4</v>
      </c>
      <c r="B8" s="2" t="s">
        <v>5</v>
      </c>
      <c r="C8" s="2">
        <v>5</v>
      </c>
      <c r="D8" s="2">
        <v>2</v>
      </c>
      <c r="E8" s="2">
        <v>45</v>
      </c>
      <c r="F8" s="2">
        <v>1</v>
      </c>
      <c r="G8" s="2">
        <v>23</v>
      </c>
      <c r="H8" s="2">
        <v>2</v>
      </c>
      <c r="I8" s="4">
        <v>34</v>
      </c>
    </row>
    <row r="9" spans="1:9" ht="24" customHeight="1">
      <c r="A9" s="5">
        <v>5</v>
      </c>
      <c r="B9" s="2" t="s">
        <v>5</v>
      </c>
      <c r="C9" s="2">
        <v>6</v>
      </c>
      <c r="D9" s="2">
        <v>2</v>
      </c>
      <c r="E9" s="2">
        <v>50</v>
      </c>
      <c r="F9" s="2">
        <v>1</v>
      </c>
      <c r="G9" s="2">
        <v>25</v>
      </c>
      <c r="H9" s="2">
        <v>2</v>
      </c>
      <c r="I9" s="4">
        <v>38</v>
      </c>
    </row>
    <row r="10" spans="1:9" ht="24" customHeight="1">
      <c r="A10" s="5">
        <v>6</v>
      </c>
      <c r="B10" s="2" t="s">
        <v>5</v>
      </c>
      <c r="C10" s="2">
        <v>7</v>
      </c>
      <c r="D10" s="2">
        <v>2</v>
      </c>
      <c r="E10" s="2">
        <v>55</v>
      </c>
      <c r="F10" s="2">
        <v>1</v>
      </c>
      <c r="G10" s="2">
        <v>28</v>
      </c>
      <c r="H10" s="2">
        <v>2</v>
      </c>
      <c r="I10" s="4">
        <v>42</v>
      </c>
    </row>
    <row r="11" spans="1:9" ht="24" customHeight="1">
      <c r="A11" s="5">
        <v>7</v>
      </c>
      <c r="B11" s="2" t="s">
        <v>5</v>
      </c>
      <c r="C11" s="2">
        <v>8</v>
      </c>
      <c r="D11" s="2">
        <v>3</v>
      </c>
      <c r="E11" s="2">
        <v>60</v>
      </c>
      <c r="F11" s="2">
        <v>2</v>
      </c>
      <c r="G11" s="2">
        <v>30</v>
      </c>
      <c r="H11" s="2">
        <v>3</v>
      </c>
      <c r="I11" s="4">
        <v>45</v>
      </c>
    </row>
    <row r="12" spans="1:9" ht="24" customHeight="1">
      <c r="A12" s="5">
        <v>8</v>
      </c>
      <c r="B12" s="2" t="s">
        <v>5</v>
      </c>
      <c r="C12" s="2">
        <v>9</v>
      </c>
      <c r="D12" s="2">
        <v>3</v>
      </c>
      <c r="E12" s="2">
        <v>65</v>
      </c>
      <c r="F12" s="2">
        <v>2</v>
      </c>
      <c r="G12" s="2">
        <v>33</v>
      </c>
      <c r="H12" s="2">
        <v>3</v>
      </c>
      <c r="I12" s="4">
        <v>49</v>
      </c>
    </row>
    <row r="13" spans="1:9" ht="24" customHeight="1">
      <c r="A13" s="6">
        <v>9</v>
      </c>
      <c r="B13" s="3" t="s">
        <v>5</v>
      </c>
      <c r="C13" s="3">
        <v>10</v>
      </c>
      <c r="D13" s="3">
        <v>10</v>
      </c>
      <c r="E13" s="3">
        <v>200</v>
      </c>
      <c r="F13" s="3">
        <v>5</v>
      </c>
      <c r="G13" s="3">
        <v>100</v>
      </c>
      <c r="H13" s="3">
        <v>8</v>
      </c>
      <c r="I13" s="7">
        <v>150</v>
      </c>
    </row>
    <row r="14" spans="1:9" ht="24" customHeight="1">
      <c r="A14" s="5">
        <v>10</v>
      </c>
      <c r="B14" s="2" t="s">
        <v>5</v>
      </c>
      <c r="C14" s="2">
        <v>11</v>
      </c>
      <c r="D14" s="2">
        <v>3</v>
      </c>
      <c r="E14" s="2">
        <v>80</v>
      </c>
      <c r="F14" s="2">
        <v>2</v>
      </c>
      <c r="G14" s="2">
        <v>40</v>
      </c>
      <c r="H14" s="2">
        <v>3</v>
      </c>
      <c r="I14" s="4">
        <v>60</v>
      </c>
    </row>
    <row r="15" spans="1:9" ht="24" customHeight="1">
      <c r="A15" s="5">
        <v>11</v>
      </c>
      <c r="B15" s="2" t="s">
        <v>5</v>
      </c>
      <c r="C15" s="2">
        <v>12</v>
      </c>
      <c r="D15" s="2">
        <v>3</v>
      </c>
      <c r="E15" s="2">
        <v>90</v>
      </c>
      <c r="F15" s="2">
        <v>2</v>
      </c>
      <c r="G15" s="2">
        <v>45</v>
      </c>
      <c r="H15" s="2">
        <v>3</v>
      </c>
      <c r="I15" s="4">
        <v>68</v>
      </c>
    </row>
    <row r="16" spans="1:9" ht="24" customHeight="1">
      <c r="A16" s="5">
        <v>12</v>
      </c>
      <c r="B16" s="2" t="s">
        <v>5</v>
      </c>
      <c r="C16" s="2">
        <v>13</v>
      </c>
      <c r="D16" s="2">
        <v>4</v>
      </c>
      <c r="E16" s="2">
        <v>100</v>
      </c>
      <c r="F16" s="2">
        <v>2</v>
      </c>
      <c r="G16" s="2">
        <v>50</v>
      </c>
      <c r="H16" s="2">
        <v>3</v>
      </c>
      <c r="I16" s="4">
        <v>75</v>
      </c>
    </row>
    <row r="17" spans="1:9" ht="24" customHeight="1">
      <c r="A17" s="5">
        <v>13</v>
      </c>
      <c r="B17" s="2" t="s">
        <v>5</v>
      </c>
      <c r="C17" s="2">
        <v>14</v>
      </c>
      <c r="D17" s="2">
        <v>4</v>
      </c>
      <c r="E17" s="2">
        <v>110</v>
      </c>
      <c r="F17" s="2">
        <v>2</v>
      </c>
      <c r="G17" s="2">
        <v>55</v>
      </c>
      <c r="H17" s="2">
        <v>3</v>
      </c>
      <c r="I17" s="4">
        <v>83</v>
      </c>
    </row>
    <row r="18" spans="1:9" ht="24" customHeight="1">
      <c r="A18" s="5">
        <v>14</v>
      </c>
      <c r="B18" s="2" t="s">
        <v>5</v>
      </c>
      <c r="C18" s="2">
        <v>15</v>
      </c>
      <c r="D18" s="2">
        <v>4</v>
      </c>
      <c r="E18" s="2">
        <v>120</v>
      </c>
      <c r="F18" s="2">
        <v>2</v>
      </c>
      <c r="G18" s="2">
        <v>60</v>
      </c>
      <c r="H18" s="2">
        <v>3</v>
      </c>
      <c r="I18" s="4">
        <v>90</v>
      </c>
    </row>
    <row r="19" spans="1:9" ht="24" customHeight="1">
      <c r="A19" s="5">
        <v>15</v>
      </c>
      <c r="B19" s="2" t="s">
        <v>5</v>
      </c>
      <c r="C19" s="2">
        <v>16</v>
      </c>
      <c r="D19" s="2">
        <v>4</v>
      </c>
      <c r="E19" s="2">
        <v>130</v>
      </c>
      <c r="F19" s="2">
        <v>2</v>
      </c>
      <c r="G19" s="2">
        <v>65</v>
      </c>
      <c r="H19" s="2">
        <v>3</v>
      </c>
      <c r="I19" s="4">
        <v>98</v>
      </c>
    </row>
    <row r="20" spans="1:9" ht="24" customHeight="1">
      <c r="A20" s="5">
        <v>16</v>
      </c>
      <c r="B20" s="2" t="s">
        <v>5</v>
      </c>
      <c r="C20" s="2">
        <v>17</v>
      </c>
      <c r="D20" s="2">
        <v>4</v>
      </c>
      <c r="E20" s="2">
        <v>140</v>
      </c>
      <c r="F20" s="2">
        <v>2</v>
      </c>
      <c r="G20" s="2">
        <v>70</v>
      </c>
      <c r="H20" s="2">
        <v>3</v>
      </c>
      <c r="I20" s="4">
        <v>105</v>
      </c>
    </row>
    <row r="21" spans="1:9" ht="24" customHeight="1">
      <c r="A21" s="5">
        <v>17</v>
      </c>
      <c r="B21" s="2" t="s">
        <v>5</v>
      </c>
      <c r="C21" s="2">
        <v>18</v>
      </c>
      <c r="D21" s="2">
        <v>4</v>
      </c>
      <c r="E21" s="2">
        <v>150</v>
      </c>
      <c r="F21" s="2">
        <v>2</v>
      </c>
      <c r="G21" s="2">
        <v>75</v>
      </c>
      <c r="H21" s="2">
        <v>3</v>
      </c>
      <c r="I21" s="4">
        <v>113</v>
      </c>
    </row>
    <row r="22" spans="1:9" ht="24" customHeight="1">
      <c r="A22" s="5">
        <v>18</v>
      </c>
      <c r="B22" s="2" t="s">
        <v>5</v>
      </c>
      <c r="C22" s="2">
        <v>19</v>
      </c>
      <c r="D22" s="2">
        <v>5</v>
      </c>
      <c r="E22" s="2">
        <v>160</v>
      </c>
      <c r="F22" s="2">
        <v>3</v>
      </c>
      <c r="G22" s="2">
        <v>80</v>
      </c>
      <c r="H22" s="2">
        <v>4</v>
      </c>
      <c r="I22" s="4">
        <v>120</v>
      </c>
    </row>
    <row r="23" spans="1:9" ht="24" customHeight="1">
      <c r="A23" s="6">
        <v>19</v>
      </c>
      <c r="B23" s="3" t="s">
        <v>5</v>
      </c>
      <c r="C23" s="3">
        <v>20</v>
      </c>
      <c r="D23" s="3">
        <v>15</v>
      </c>
      <c r="E23" s="3">
        <v>350</v>
      </c>
      <c r="F23" s="3">
        <v>8</v>
      </c>
      <c r="G23" s="3">
        <v>175</v>
      </c>
      <c r="H23" s="3">
        <v>12</v>
      </c>
      <c r="I23" s="7">
        <v>263</v>
      </c>
    </row>
    <row r="24" spans="1:9" ht="24" customHeight="1">
      <c r="A24" s="5">
        <v>20</v>
      </c>
      <c r="B24" s="2" t="s">
        <v>5</v>
      </c>
      <c r="C24" s="2">
        <v>21</v>
      </c>
      <c r="D24" s="2">
        <v>5</v>
      </c>
      <c r="E24" s="2">
        <v>170</v>
      </c>
      <c r="F24" s="2">
        <v>3</v>
      </c>
      <c r="G24" s="2">
        <v>85</v>
      </c>
      <c r="H24" s="2">
        <v>4</v>
      </c>
      <c r="I24" s="4">
        <v>128</v>
      </c>
    </row>
    <row r="25" spans="1:9" ht="24" customHeight="1">
      <c r="A25" s="5">
        <v>21</v>
      </c>
      <c r="B25" s="2" t="s">
        <v>5</v>
      </c>
      <c r="C25" s="2">
        <v>22</v>
      </c>
      <c r="D25" s="2">
        <v>5</v>
      </c>
      <c r="E25" s="2">
        <v>180</v>
      </c>
      <c r="F25" s="2">
        <v>3</v>
      </c>
      <c r="G25" s="2">
        <v>90</v>
      </c>
      <c r="H25" s="2">
        <v>4</v>
      </c>
      <c r="I25" s="4">
        <v>135</v>
      </c>
    </row>
    <row r="26" spans="1:9" ht="24" customHeight="1">
      <c r="A26" s="5">
        <v>22</v>
      </c>
      <c r="B26" s="2" t="s">
        <v>5</v>
      </c>
      <c r="C26" s="2">
        <v>23</v>
      </c>
      <c r="D26" s="2">
        <v>5</v>
      </c>
      <c r="E26" s="2">
        <v>190</v>
      </c>
      <c r="F26" s="2">
        <v>3</v>
      </c>
      <c r="G26" s="2">
        <v>95</v>
      </c>
      <c r="H26" s="2">
        <v>4</v>
      </c>
      <c r="I26" s="4">
        <v>143</v>
      </c>
    </row>
    <row r="27" spans="1:9" ht="24" customHeight="1">
      <c r="A27" s="5">
        <v>23</v>
      </c>
      <c r="B27" s="2" t="s">
        <v>5</v>
      </c>
      <c r="C27" s="2">
        <v>24</v>
      </c>
      <c r="D27" s="2">
        <v>5</v>
      </c>
      <c r="E27" s="2">
        <v>200</v>
      </c>
      <c r="F27" s="2">
        <v>3</v>
      </c>
      <c r="G27" s="2">
        <v>100</v>
      </c>
      <c r="H27" s="2">
        <v>4</v>
      </c>
      <c r="I27" s="4">
        <v>150</v>
      </c>
    </row>
    <row r="28" spans="1:9" ht="24" customHeight="1">
      <c r="A28" s="5">
        <v>24</v>
      </c>
      <c r="B28" s="2" t="s">
        <v>5</v>
      </c>
      <c r="C28" s="2">
        <v>25</v>
      </c>
      <c r="D28" s="2">
        <v>5</v>
      </c>
      <c r="E28" s="2">
        <v>210</v>
      </c>
      <c r="F28" s="2">
        <v>3</v>
      </c>
      <c r="G28" s="2">
        <v>105</v>
      </c>
      <c r="H28" s="2">
        <v>4</v>
      </c>
      <c r="I28" s="4">
        <v>158</v>
      </c>
    </row>
    <row r="29" spans="1:9" ht="24" customHeight="1">
      <c r="A29" s="5">
        <v>25</v>
      </c>
      <c r="B29" s="2" t="s">
        <v>5</v>
      </c>
      <c r="C29" s="2">
        <v>26</v>
      </c>
      <c r="D29" s="2">
        <v>6</v>
      </c>
      <c r="E29" s="2">
        <v>220</v>
      </c>
      <c r="F29" s="2">
        <v>3</v>
      </c>
      <c r="G29" s="2">
        <v>110</v>
      </c>
      <c r="H29" s="2">
        <v>5</v>
      </c>
      <c r="I29" s="4">
        <v>165</v>
      </c>
    </row>
    <row r="30" spans="1:9" ht="24" customHeight="1">
      <c r="A30" s="5">
        <v>26</v>
      </c>
      <c r="B30" s="2" t="s">
        <v>5</v>
      </c>
      <c r="C30" s="2">
        <v>27</v>
      </c>
      <c r="D30" s="2">
        <v>6</v>
      </c>
      <c r="E30" s="2">
        <v>230</v>
      </c>
      <c r="F30" s="2">
        <v>3</v>
      </c>
      <c r="G30" s="2">
        <v>115</v>
      </c>
      <c r="H30" s="2">
        <v>5</v>
      </c>
      <c r="I30" s="4">
        <v>173</v>
      </c>
    </row>
    <row r="31" spans="1:9" ht="24" customHeight="1">
      <c r="A31" s="5">
        <v>27</v>
      </c>
      <c r="B31" s="2" t="s">
        <v>5</v>
      </c>
      <c r="C31" s="2">
        <v>28</v>
      </c>
      <c r="D31" s="2">
        <v>6</v>
      </c>
      <c r="E31" s="2">
        <v>240</v>
      </c>
      <c r="F31" s="2">
        <v>3</v>
      </c>
      <c r="G31" s="2">
        <v>120</v>
      </c>
      <c r="H31" s="2">
        <v>5</v>
      </c>
      <c r="I31" s="4">
        <v>180</v>
      </c>
    </row>
    <row r="32" spans="1:9" ht="24" customHeight="1">
      <c r="A32" s="5">
        <v>28</v>
      </c>
      <c r="B32" s="2" t="s">
        <v>5</v>
      </c>
      <c r="C32" s="2">
        <v>29</v>
      </c>
      <c r="D32" s="2">
        <v>7</v>
      </c>
      <c r="E32" s="2">
        <v>250</v>
      </c>
      <c r="F32" s="2">
        <v>4</v>
      </c>
      <c r="G32" s="2">
        <v>125</v>
      </c>
      <c r="H32" s="2">
        <v>6</v>
      </c>
      <c r="I32" s="4">
        <v>188</v>
      </c>
    </row>
    <row r="33" spans="1:9" ht="24" customHeight="1">
      <c r="A33" s="6">
        <v>29</v>
      </c>
      <c r="B33" s="3" t="s">
        <v>5</v>
      </c>
      <c r="C33" s="3">
        <v>30</v>
      </c>
      <c r="D33" s="3">
        <v>20</v>
      </c>
      <c r="E33" s="3">
        <v>500</v>
      </c>
      <c r="F33" s="3">
        <v>10</v>
      </c>
      <c r="G33" s="3">
        <v>250</v>
      </c>
      <c r="H33" s="3">
        <v>15</v>
      </c>
      <c r="I33" s="7">
        <v>375</v>
      </c>
    </row>
    <row r="34" spans="1:9" ht="24" customHeight="1" thickBot="1">
      <c r="A34" s="8">
        <v>0</v>
      </c>
      <c r="B34" s="9" t="s">
        <v>5</v>
      </c>
      <c r="C34" s="10">
        <v>30</v>
      </c>
      <c r="D34" s="10">
        <f>SUM(D5:D33)</f>
        <v>145</v>
      </c>
      <c r="E34" s="10">
        <f>SUM(E5:E33)</f>
        <v>4400</v>
      </c>
      <c r="F34" s="10">
        <f>SUM(F4:F33)</f>
        <v>83</v>
      </c>
      <c r="G34" s="10">
        <f>SUM(G4:G33)</f>
        <v>2252</v>
      </c>
      <c r="H34" s="10">
        <f>SUM(H4:H33)</f>
        <v>123</v>
      </c>
      <c r="I34" s="11">
        <f>SUM(I4:I33)</f>
        <v>3383</v>
      </c>
    </row>
  </sheetData>
  <mergeCells count="5">
    <mergeCell ref="D4:E4"/>
    <mergeCell ref="A1:C3"/>
    <mergeCell ref="D1:E1"/>
    <mergeCell ref="F1:G1"/>
    <mergeCell ref="H1:I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3</vt:i4>
      </vt:variant>
    </vt:vector>
  </HeadingPairs>
  <TitlesOfParts>
    <vt:vector size="12" baseType="lpstr">
      <vt:lpstr>재획사냥</vt:lpstr>
      <vt:lpstr>5차강화</vt:lpstr>
      <vt:lpstr>6차강화</vt:lpstr>
      <vt:lpstr>EXP포인트</vt:lpstr>
      <vt:lpstr>성장비약</vt:lpstr>
      <vt:lpstr>성장비약 데이터</vt:lpstr>
      <vt:lpstr>심볼</vt:lpstr>
      <vt:lpstr>6차강화(계산기만)</vt:lpstr>
      <vt:lpstr>6차강화(표)</vt:lpstr>
      <vt:lpstr>EXP포인트!Print_Area</vt:lpstr>
      <vt:lpstr>성장비약!Print_Area</vt:lpstr>
      <vt:lpstr>'성장비약 데이터'!Print_Area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2023-09-11T05:05:38Z</cp:lastPrinted>
  <dcterms:created xsi:type="dcterms:W3CDTF">2023-09-04T01:28:11Z</dcterms:created>
  <dcterms:modified xsi:type="dcterms:W3CDTF">2023-09-15T07:19:56Z</dcterms:modified>
</cp:coreProperties>
</file>