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 HYEONG\Desktop\M\"/>
    </mc:Choice>
  </mc:AlternateContent>
  <xr:revisionPtr revIDLastSave="0" documentId="13_ncr:1_{6ED6FB04-9FC7-4FFE-B3F6-3B5110DB5475}" xr6:coauthVersionLast="47" xr6:coauthVersionMax="47" xr10:uidLastSave="{00000000-0000-0000-0000-000000000000}"/>
  <bookViews>
    <workbookView xWindow="-108" yWindow="-108" windowWidth="23256" windowHeight="12456" xr2:uid="{DAE55163-A069-40FF-B96E-C7593D9A4383}"/>
  </bookViews>
  <sheets>
    <sheet name="숙제" sheetId="2" r:id="rId1"/>
    <sheet name="개별 육성" sheetId="3" r:id="rId2"/>
    <sheet name="이벤트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C30" i="2"/>
  <c r="D30" i="2"/>
  <c r="B30" i="2"/>
  <c r="F30" i="2"/>
  <c r="F31" i="2"/>
  <c r="B10" i="1"/>
  <c r="B9" i="1"/>
  <c r="B8" i="1"/>
  <c r="B6" i="1"/>
  <c r="B7" i="1"/>
  <c r="J20" i="1"/>
  <c r="J19" i="1"/>
  <c r="B12" i="1"/>
  <c r="B11" i="1"/>
  <c r="J9" i="1"/>
  <c r="D3" i="1"/>
  <c r="L10" i="1"/>
  <c r="G6" i="1"/>
  <c r="E12" i="1"/>
  <c r="E13" i="1"/>
  <c r="N5" i="1"/>
  <c r="L7" i="1"/>
  <c r="L9" i="1"/>
  <c r="L6" i="1"/>
  <c r="B31" i="2" l="1"/>
  <c r="F32" i="2"/>
  <c r="L23" i="1"/>
  <c r="L11" i="1"/>
  <c r="B14" i="1"/>
  <c r="C10" i="1"/>
  <c r="E10" i="1" s="1"/>
  <c r="G10" i="1" s="1"/>
  <c r="C11" i="1"/>
  <c r="E11" i="1" s="1"/>
  <c r="G11" i="1" s="1"/>
  <c r="C6" i="1"/>
  <c r="E6" i="1" s="1"/>
  <c r="N7" i="1" s="1"/>
  <c r="C7" i="1"/>
  <c r="E7" i="1" s="1"/>
  <c r="G7" i="1" s="1"/>
  <c r="C8" i="1"/>
  <c r="E8" i="1" s="1"/>
  <c r="G8" i="1" s="1"/>
  <c r="C9" i="1"/>
  <c r="E9" i="1" s="1"/>
  <c r="G9" i="1" s="1"/>
  <c r="C14" i="1" l="1"/>
  <c r="E14" i="1" s="1"/>
  <c r="L15" i="1" s="1"/>
  <c r="L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tc={9B18D570-20CF-4FE9-9D7A-DDFC7B33F7B4}</author>
    <author>tc={0A475687-9FCE-41DC-8EC6-C2A17798D5FC}</author>
    <author>tc={F821406C-224D-43FC-82D5-49EE806AEDD2}</author>
  </authors>
  <commentList>
    <comment ref="D3" authorId="0" shapeId="0" xr:uid="{9B18D570-20CF-4FE9-9D7A-DDFC7B33F7B4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일요일 3일 추가
</t>
      </text>
    </comment>
    <comment ref="B6" authorId="1" shapeId="0" xr:uid="{0A475687-9FCE-41DC-8EC6-C2A17798D5FC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익스프레스3500추가
</t>
      </text>
    </comment>
    <comment ref="B9" authorId="2" shapeId="0" xr:uid="{F821406C-224D-43FC-82D5-49EE806AEDD2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에잠 3개 900
</t>
      </text>
    </comment>
  </commentList>
</comments>
</file>

<file path=xl/sharedStrings.xml><?xml version="1.0" encoding="utf-8"?>
<sst xmlns="http://schemas.openxmlformats.org/spreadsheetml/2006/main" count="191" uniqueCount="157">
  <si>
    <t>이벤트</t>
    <phoneticPr fontId="1" type="noConversion"/>
  </si>
  <si>
    <t>현재</t>
    <phoneticPr fontId="1" type="noConversion"/>
  </si>
  <si>
    <t>채굴 예상</t>
    <phoneticPr fontId="1" type="noConversion"/>
  </si>
  <si>
    <t>칼</t>
    <phoneticPr fontId="1" type="noConversion"/>
  </si>
  <si>
    <t>섀</t>
    <phoneticPr fontId="1" type="noConversion"/>
  </si>
  <si>
    <t>데</t>
    <phoneticPr fontId="1" type="noConversion"/>
  </si>
  <si>
    <t>메</t>
    <phoneticPr fontId="1" type="noConversion"/>
  </si>
  <si>
    <t>팬</t>
    <phoneticPr fontId="1" type="noConversion"/>
  </si>
  <si>
    <t>루</t>
    <phoneticPr fontId="1" type="noConversion"/>
  </si>
  <si>
    <t>총합</t>
    <phoneticPr fontId="1" type="noConversion"/>
  </si>
  <si>
    <t>생산</t>
    <phoneticPr fontId="1" type="noConversion"/>
  </si>
  <si>
    <t>현재 날짜</t>
    <phoneticPr fontId="1" type="noConversion"/>
  </si>
  <si>
    <t>종료일</t>
    <phoneticPr fontId="1" type="noConversion"/>
  </si>
  <si>
    <t>경코젬</t>
    <phoneticPr fontId="1" type="noConversion"/>
  </si>
  <si>
    <t>물떡(2)</t>
    <phoneticPr fontId="1" type="noConversion"/>
  </si>
  <si>
    <t>익스</t>
    <phoneticPr fontId="1" type="noConversion"/>
  </si>
  <si>
    <t>추가 소비</t>
    <phoneticPr fontId="1" type="noConversion"/>
  </si>
  <si>
    <t>남는 리프</t>
    <phoneticPr fontId="1" type="noConversion"/>
  </si>
  <si>
    <t>익성비</t>
    <phoneticPr fontId="1" type="noConversion"/>
  </si>
  <si>
    <t>호영</t>
    <phoneticPr fontId="1" type="noConversion"/>
  </si>
  <si>
    <t>To Do List</t>
    <phoneticPr fontId="1" type="noConversion"/>
  </si>
  <si>
    <t>성장</t>
    <phoneticPr fontId="1" type="noConversion"/>
  </si>
  <si>
    <t xml:space="preserve">성비 </t>
    <phoneticPr fontId="1" type="noConversion"/>
  </si>
  <si>
    <t>칼리</t>
    <phoneticPr fontId="1" type="noConversion"/>
  </si>
  <si>
    <t>환불</t>
    <phoneticPr fontId="1" type="noConversion"/>
  </si>
  <si>
    <t>템</t>
    <phoneticPr fontId="1" type="noConversion"/>
  </si>
  <si>
    <t>카룻 상하의</t>
    <phoneticPr fontId="1" type="noConversion"/>
  </si>
  <si>
    <t>필수 소비</t>
    <phoneticPr fontId="1" type="noConversion"/>
  </si>
  <si>
    <t>블큐 레큐</t>
    <phoneticPr fontId="1" type="noConversion"/>
  </si>
  <si>
    <t>악세 메아획</t>
    <phoneticPr fontId="1" type="noConversion"/>
  </si>
  <si>
    <t>카명큐</t>
    <phoneticPr fontId="1" type="noConversion"/>
  </si>
  <si>
    <t>&lt;-자유 금액</t>
    <phoneticPr fontId="1" type="noConversion"/>
  </si>
  <si>
    <t>링명큐</t>
    <phoneticPr fontId="1" type="noConversion"/>
  </si>
  <si>
    <t>이벤링</t>
    <phoneticPr fontId="1" type="noConversion"/>
  </si>
  <si>
    <t>1개</t>
    <phoneticPr fontId="1" type="noConversion"/>
  </si>
  <si>
    <t>&gt;위시오브로 본캐에 수령</t>
    <phoneticPr fontId="1" type="noConversion"/>
  </si>
  <si>
    <t>&gt;&gt;3개 받으면 해결</t>
    <phoneticPr fontId="1" type="noConversion"/>
  </si>
  <si>
    <t>해결완료</t>
    <phoneticPr fontId="1" type="noConversion"/>
  </si>
  <si>
    <t xml:space="preserve"> 코젬 둘둘</t>
    <phoneticPr fontId="1" type="noConversion"/>
  </si>
  <si>
    <t>추가구매가능</t>
    <phoneticPr fontId="1" type="noConversion"/>
  </si>
  <si>
    <t>위시 오브</t>
    <phoneticPr fontId="1" type="noConversion"/>
  </si>
  <si>
    <t>(위시오브만 계산)</t>
    <phoneticPr fontId="1" type="noConversion"/>
  </si>
  <si>
    <t>비고</t>
    <phoneticPr fontId="1" type="noConversion"/>
  </si>
  <si>
    <t>일보</t>
    <phoneticPr fontId="1" type="noConversion"/>
  </si>
  <si>
    <t>일간</t>
    <phoneticPr fontId="1" type="noConversion"/>
  </si>
  <si>
    <t>주간</t>
    <phoneticPr fontId="1" type="noConversion"/>
  </si>
  <si>
    <t>주보</t>
    <phoneticPr fontId="1" type="noConversion"/>
  </si>
  <si>
    <t>크리티아스</t>
    <phoneticPr fontId="1" type="noConversion"/>
  </si>
  <si>
    <t xml:space="preserve"> </t>
    <phoneticPr fontId="1" type="noConversion"/>
  </si>
  <si>
    <t>리프 채굴완</t>
    <phoneticPr fontId="1" type="noConversion"/>
  </si>
  <si>
    <t>물떡(쪼개서 가능)</t>
    <phoneticPr fontId="1" type="noConversion"/>
  </si>
  <si>
    <t>수량</t>
    <phoneticPr fontId="1" type="noConversion"/>
  </si>
  <si>
    <t>가격</t>
    <phoneticPr fontId="1" type="noConversion"/>
  </si>
  <si>
    <t>17성</t>
    <phoneticPr fontId="1" type="noConversion"/>
  </si>
  <si>
    <t>유니온</t>
    <phoneticPr fontId="1" type="noConversion"/>
  </si>
  <si>
    <t>42650,23일</t>
    <phoneticPr fontId="1" type="noConversion"/>
  </si>
  <si>
    <t>심볼 일퀘</t>
    <phoneticPr fontId="1" type="noConversion"/>
  </si>
  <si>
    <t>O</t>
    <phoneticPr fontId="1" type="noConversion"/>
  </si>
  <si>
    <t>X</t>
    <phoneticPr fontId="1" type="noConversion"/>
  </si>
  <si>
    <t>기계무덤</t>
    <phoneticPr fontId="1" type="noConversion"/>
  </si>
  <si>
    <t xml:space="preserve">17성 </t>
    <phoneticPr fontId="1" type="noConversion"/>
  </si>
  <si>
    <t>선택슬롯</t>
    <phoneticPr fontId="1" type="noConversion"/>
  </si>
  <si>
    <t>캐릭터 슬롯</t>
    <phoneticPr fontId="1" type="noConversion"/>
  </si>
  <si>
    <t>카장큐</t>
    <phoneticPr fontId="1" type="noConversion"/>
  </si>
  <si>
    <t>검환불=&gt; 앱솔 무기</t>
    <phoneticPr fontId="1" type="noConversion"/>
  </si>
  <si>
    <t>야영지</t>
    <phoneticPr fontId="1" type="noConversion"/>
  </si>
  <si>
    <t>은월</t>
    <phoneticPr fontId="1" type="noConversion"/>
  </si>
  <si>
    <t>나로</t>
    <phoneticPr fontId="1" type="noConversion"/>
  </si>
  <si>
    <t>오늘의 했다</t>
    <phoneticPr fontId="1" type="noConversion"/>
  </si>
  <si>
    <t>보스전 checklist</t>
    <phoneticPr fontId="1" type="noConversion"/>
  </si>
  <si>
    <t>1. 하이퍼스텟</t>
    <phoneticPr fontId="1" type="noConversion"/>
  </si>
  <si>
    <t>2. 링크장착</t>
    <phoneticPr fontId="1" type="noConversion"/>
  </si>
  <si>
    <t>3. 인기도버프</t>
    <phoneticPr fontId="1" type="noConversion"/>
  </si>
  <si>
    <t>4. 익레,vip,mvp,길축,우뿌</t>
    <phoneticPr fontId="1" type="noConversion"/>
  </si>
  <si>
    <t>5. 노블</t>
    <phoneticPr fontId="1" type="noConversion"/>
  </si>
  <si>
    <t>키네</t>
    <phoneticPr fontId="1" type="noConversion"/>
  </si>
  <si>
    <t>6. 유니온 변경</t>
    <phoneticPr fontId="1" type="noConversion"/>
  </si>
  <si>
    <t>신궁</t>
    <phoneticPr fontId="1" type="noConversion"/>
  </si>
  <si>
    <t>카데나</t>
    <phoneticPr fontId="1" type="noConversion"/>
  </si>
  <si>
    <t>심볼</t>
    <phoneticPr fontId="1" type="noConversion"/>
  </si>
  <si>
    <t>우르스(1시!!!)</t>
    <phoneticPr fontId="1" type="noConversion"/>
  </si>
  <si>
    <t>엔버</t>
    <phoneticPr fontId="1" type="noConversion"/>
  </si>
  <si>
    <t>썬콜</t>
    <phoneticPr fontId="1" type="noConversion"/>
  </si>
  <si>
    <t>비숍</t>
    <phoneticPr fontId="1" type="noConversion"/>
  </si>
  <si>
    <t>듀블</t>
    <phoneticPr fontId="1" type="noConversion"/>
  </si>
  <si>
    <t>수로</t>
    <phoneticPr fontId="1" type="noConversion"/>
  </si>
  <si>
    <t>중요 일정</t>
    <phoneticPr fontId="1" type="noConversion"/>
  </si>
  <si>
    <t>수로, 무릉 링크 check</t>
    <phoneticPr fontId="1" type="noConversion"/>
  </si>
  <si>
    <t>메할일</t>
    <phoneticPr fontId="1" type="noConversion"/>
  </si>
  <si>
    <t>1.</t>
    <phoneticPr fontId="1" type="noConversion"/>
  </si>
  <si>
    <t>2.</t>
    <phoneticPr fontId="1" type="noConversion"/>
  </si>
  <si>
    <t>3.</t>
  </si>
  <si>
    <t>4.</t>
  </si>
  <si>
    <t>5.</t>
  </si>
  <si>
    <t>6.</t>
  </si>
  <si>
    <t>7.</t>
  </si>
  <si>
    <t>8.</t>
  </si>
  <si>
    <t>불독</t>
    <phoneticPr fontId="1" type="noConversion"/>
  </si>
  <si>
    <t>200작</t>
    <phoneticPr fontId="1" type="noConversion"/>
  </si>
  <si>
    <t>141작</t>
    <phoneticPr fontId="1" type="noConversion"/>
  </si>
  <si>
    <t>데슬</t>
  </si>
  <si>
    <t>키네</t>
  </si>
  <si>
    <t>카데나</t>
  </si>
  <si>
    <t>일리움</t>
  </si>
  <si>
    <t>아델</t>
  </si>
  <si>
    <t>모법</t>
  </si>
  <si>
    <t>아크</t>
  </si>
  <si>
    <t>엔버</t>
  </si>
  <si>
    <t>데벤</t>
  </si>
  <si>
    <t>모도</t>
  </si>
  <si>
    <t>시그</t>
  </si>
  <si>
    <t>재획 checklist</t>
    <phoneticPr fontId="1" type="noConversion"/>
  </si>
  <si>
    <t>1. 경험치 링크</t>
    <phoneticPr fontId="1" type="noConversion"/>
  </si>
  <si>
    <t>2. 경쿠</t>
    <phoneticPr fontId="1" type="noConversion"/>
  </si>
  <si>
    <t>3. vip</t>
    <phoneticPr fontId="1" type="noConversion"/>
  </si>
  <si>
    <t>4. 경뿌</t>
    <phoneticPr fontId="1" type="noConversion"/>
  </si>
  <si>
    <t>제논</t>
  </si>
  <si>
    <t>추천</t>
    <phoneticPr fontId="1" type="noConversion"/>
  </si>
  <si>
    <t>5.재획비, 유부</t>
    <phoneticPr fontId="1" type="noConversion"/>
  </si>
  <si>
    <t>아케인 계산기</t>
    <phoneticPr fontId="1" type="noConversion"/>
  </si>
  <si>
    <t>물떡</t>
    <phoneticPr fontId="1" type="noConversion"/>
  </si>
  <si>
    <t>미래</t>
    <phoneticPr fontId="1" type="noConversion"/>
  </si>
  <si>
    <t>예비</t>
    <phoneticPr fontId="1" type="noConversion"/>
  </si>
  <si>
    <t>명장유지</t>
    <phoneticPr fontId="1" type="noConversion"/>
  </si>
  <si>
    <t>익몬</t>
    <phoneticPr fontId="1" type="noConversion"/>
  </si>
  <si>
    <t>나워</t>
    <phoneticPr fontId="1" type="noConversion"/>
  </si>
  <si>
    <t xml:space="preserve">보마 </t>
    <phoneticPr fontId="1" type="noConversion"/>
  </si>
  <si>
    <t>필요</t>
    <phoneticPr fontId="1" type="noConversion"/>
  </si>
  <si>
    <t>링크 이동</t>
    <phoneticPr fontId="1" type="noConversion"/>
  </si>
  <si>
    <t>주보 카더엔슬 전 수로</t>
    <phoneticPr fontId="1" type="noConversion"/>
  </si>
  <si>
    <t>매달 3번(X9일) MVP</t>
    <phoneticPr fontId="1" type="noConversion"/>
  </si>
  <si>
    <t>스커</t>
    <phoneticPr fontId="1" type="noConversion"/>
  </si>
  <si>
    <t>플위</t>
    <phoneticPr fontId="1" type="noConversion"/>
  </si>
  <si>
    <t>미하일</t>
    <phoneticPr fontId="1" type="noConversion"/>
  </si>
  <si>
    <t>본캐 재획</t>
    <phoneticPr fontId="1" type="noConversion"/>
  </si>
  <si>
    <t>바이퍼</t>
    <phoneticPr fontId="1" type="noConversion"/>
  </si>
  <si>
    <t>1일 2소재</t>
    <phoneticPr fontId="1" type="noConversion"/>
  </si>
  <si>
    <t>합</t>
    <phoneticPr fontId="1" type="noConversion"/>
  </si>
  <si>
    <t>샌드스톰</t>
    <phoneticPr fontId="1" type="noConversion"/>
  </si>
  <si>
    <t>무릉</t>
    <phoneticPr fontId="1" type="noConversion"/>
  </si>
  <si>
    <t xml:space="preserve">130제 </t>
    <phoneticPr fontId="1" type="noConversion"/>
  </si>
  <si>
    <t>타나토스</t>
    <phoneticPr fontId="1" type="noConversion"/>
  </si>
  <si>
    <t>플래그</t>
    <phoneticPr fontId="1" type="noConversion"/>
  </si>
  <si>
    <t>순서</t>
    <phoneticPr fontId="1" type="noConversion"/>
  </si>
  <si>
    <t>목</t>
    <phoneticPr fontId="1" type="noConversion"/>
  </si>
  <si>
    <t>금토</t>
    <phoneticPr fontId="1" type="noConversion"/>
  </si>
  <si>
    <t>월</t>
    <phoneticPr fontId="1" type="noConversion"/>
  </si>
  <si>
    <t>소마</t>
    <phoneticPr fontId="1" type="noConversion"/>
  </si>
  <si>
    <t>X</t>
  </si>
  <si>
    <t>O</t>
  </si>
  <si>
    <t>아르카나만)</t>
    <phoneticPr fontId="1" type="noConversion"/>
  </si>
  <si>
    <t>^^^^^^^주보날 수로 칠 것</t>
    <phoneticPr fontId="1" type="noConversion"/>
  </si>
  <si>
    <t>칼리(하듄)</t>
    <phoneticPr fontId="1" type="noConversion"/>
  </si>
  <si>
    <t>&gt;&gt;&gt;&gt;</t>
    <phoneticPr fontId="1" type="noConversion"/>
  </si>
  <si>
    <t>환산계산기</t>
    <phoneticPr fontId="1" type="noConversion"/>
  </si>
  <si>
    <t>부스탯 입력시</t>
    <phoneticPr fontId="1" type="noConversion"/>
  </si>
  <si>
    <t>추천 링크 볼 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</si>
</sst>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  <font>
      <b/>
      <sz val="11"/>
      <color theme="1"/>
      <name val="Malgun Gothic"/>
      <family val="3"/>
      <charset val="129"/>
    </font>
    <font>
      <b/>
      <sz val="11"/>
      <color rgb="FFFF0000"/>
      <name val="Malgun Gothic"/>
      <family val="3"/>
      <charset val="129"/>
    </font>
    <font>
      <b/>
      <sz val="11"/>
      <color theme="6"/>
      <name val="Malgun Gothic"/>
      <family val="3"/>
      <charset val="129"/>
    </font>
    <font>
      <b/>
      <sz val="12"/>
      <color theme="5" tint="-0.249977111117893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8" borderId="0" xfId="0" applyFill="1">
      <alignment vertical="center"/>
    </xf>
    <xf numFmtId="176" fontId="0" fillId="0" borderId="0" xfId="0" applyNumberFormat="1">
      <alignment vertical="center"/>
    </xf>
    <xf numFmtId="0" fontId="0" fillId="7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9" borderId="0" xfId="0" applyFill="1">
      <alignment vertical="center"/>
    </xf>
    <xf numFmtId="0" fontId="4" fillId="0" borderId="0" xfId="0" applyFont="1" applyAlignment="1">
      <alignment horizontal="center" vertical="center"/>
    </xf>
    <xf numFmtId="176" fontId="0" fillId="11" borderId="1" xfId="0" applyNumberForma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176" fontId="6" fillId="11" borderId="1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0" fontId="0" fillId="11" borderId="0" xfId="0" applyFill="1">
      <alignment vertical="center"/>
    </xf>
    <xf numFmtId="0" fontId="7" fillId="0" borderId="0" xfId="0" applyFo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0" fillId="0" borderId="20" xfId="0" applyNumberFormat="1" applyBorder="1" applyAlignment="1">
      <alignment horizontal="right" vertical="center"/>
    </xf>
    <xf numFmtId="0" fontId="0" fillId="0" borderId="20" xfId="0" applyBorder="1">
      <alignment vertical="center"/>
    </xf>
    <xf numFmtId="0" fontId="17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8" fillId="0" borderId="0" xfId="0" applyFont="1">
      <alignment vertical="center"/>
    </xf>
    <xf numFmtId="0" fontId="19" fillId="0" borderId="21" xfId="0" applyFont="1" applyBorder="1" applyAlignment="1">
      <alignment vertical="center" wrapText="1"/>
    </xf>
    <xf numFmtId="0" fontId="0" fillId="2" borderId="16" xfId="0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6" xfId="0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7" xfId="0" applyFont="1" applyBorder="1">
      <alignment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0" xfId="0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321079</xdr:colOff>
      <xdr:row>78</xdr:row>
      <xdr:rowOff>103563</xdr:rowOff>
    </xdr:from>
    <xdr:to>
      <xdr:col>28</xdr:col>
      <xdr:colOff>601492</xdr:colOff>
      <xdr:row>94</xdr:row>
      <xdr:rowOff>144805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9BE0081-B299-D7C0-CE4D-9FF2B0CA5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5152" y="17698836"/>
          <a:ext cx="6320995" cy="3631546"/>
        </a:xfrm>
        <a:prstGeom prst="rect">
          <a:avLst/>
        </a:prstGeom>
      </xdr:spPr>
    </xdr:pic>
    <xdr:clientData/>
  </xdr:twoCellAnchor>
  <xdr:twoCellAnchor editAs="oneCell">
    <xdr:from>
      <xdr:col>9</xdr:col>
      <xdr:colOff>31323</xdr:colOff>
      <xdr:row>19</xdr:row>
      <xdr:rowOff>205408</xdr:rowOff>
    </xdr:from>
    <xdr:to>
      <xdr:col>20</xdr:col>
      <xdr:colOff>379666</xdr:colOff>
      <xdr:row>47</xdr:row>
      <xdr:rowOff>102710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D50995F-592B-4327-ED16-DC2BC0DF4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873" y="4758358"/>
          <a:ext cx="7682593" cy="6238726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0</xdr:row>
      <xdr:rowOff>0</xdr:rowOff>
    </xdr:from>
    <xdr:to>
      <xdr:col>20</xdr:col>
      <xdr:colOff>266028</xdr:colOff>
      <xdr:row>19</xdr:row>
      <xdr:rowOff>69273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AB0DDE61-66DD-A360-8895-BAB960184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0"/>
          <a:ext cx="7714578" cy="4495800"/>
        </a:xfrm>
        <a:prstGeom prst="rect">
          <a:avLst/>
        </a:prstGeom>
      </xdr:spPr>
    </xdr:pic>
    <xdr:clientData/>
  </xdr:twoCellAnchor>
  <xdr:twoCellAnchor>
    <xdr:from>
      <xdr:col>9</xdr:col>
      <xdr:colOff>119270</xdr:colOff>
      <xdr:row>36</xdr:row>
      <xdr:rowOff>79513</xdr:rowOff>
    </xdr:from>
    <xdr:to>
      <xdr:col>9</xdr:col>
      <xdr:colOff>390939</xdr:colOff>
      <xdr:row>37</xdr:row>
      <xdr:rowOff>72887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4A2B0C29-D997-0F11-4227-FCC4BAE55889}"/>
            </a:ext>
          </a:extLst>
        </xdr:cNvPr>
        <xdr:cNvSpPr/>
      </xdr:nvSpPr>
      <xdr:spPr>
        <a:xfrm>
          <a:off x="8653670" y="7951304"/>
          <a:ext cx="271669" cy="2120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159026</xdr:colOff>
      <xdr:row>38</xdr:row>
      <xdr:rowOff>39757</xdr:rowOff>
    </xdr:from>
    <xdr:to>
      <xdr:col>9</xdr:col>
      <xdr:colOff>424070</xdr:colOff>
      <xdr:row>38</xdr:row>
      <xdr:rowOff>185530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5249EF67-DEA0-2B43-E849-0265AB5165AB}"/>
            </a:ext>
          </a:extLst>
        </xdr:cNvPr>
        <xdr:cNvSpPr/>
      </xdr:nvSpPr>
      <xdr:spPr>
        <a:xfrm>
          <a:off x="8693426" y="8348870"/>
          <a:ext cx="265044" cy="14577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 </a:t>
          </a:r>
        </a:p>
      </xdr:txBody>
    </xdr:sp>
    <xdr:clientData/>
  </xdr:twoCellAnchor>
  <xdr:twoCellAnchor>
    <xdr:from>
      <xdr:col>9</xdr:col>
      <xdr:colOff>165652</xdr:colOff>
      <xdr:row>39</xdr:row>
      <xdr:rowOff>26504</xdr:rowOff>
    </xdr:from>
    <xdr:to>
      <xdr:col>9</xdr:col>
      <xdr:colOff>437322</xdr:colOff>
      <xdr:row>40</xdr:row>
      <xdr:rowOff>0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520DD51-7AF0-AC7C-DDF4-53AB7E9CFAA2}"/>
            </a:ext>
          </a:extLst>
        </xdr:cNvPr>
        <xdr:cNvSpPr/>
      </xdr:nvSpPr>
      <xdr:spPr>
        <a:xfrm>
          <a:off x="8700052" y="8554278"/>
          <a:ext cx="271670" cy="1921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139148</xdr:colOff>
      <xdr:row>27</xdr:row>
      <xdr:rowOff>46383</xdr:rowOff>
    </xdr:from>
    <xdr:to>
      <xdr:col>9</xdr:col>
      <xdr:colOff>424070</xdr:colOff>
      <xdr:row>27</xdr:row>
      <xdr:rowOff>198783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FDBC4572-6706-4FDA-53B7-5EE67F2A699B}"/>
            </a:ext>
          </a:extLst>
        </xdr:cNvPr>
        <xdr:cNvSpPr/>
      </xdr:nvSpPr>
      <xdr:spPr>
        <a:xfrm>
          <a:off x="8673548" y="5950226"/>
          <a:ext cx="284922" cy="152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106017</xdr:colOff>
      <xdr:row>23</xdr:row>
      <xdr:rowOff>178904</xdr:rowOff>
    </xdr:from>
    <xdr:to>
      <xdr:col>9</xdr:col>
      <xdr:colOff>470452</xdr:colOff>
      <xdr:row>24</xdr:row>
      <xdr:rowOff>152400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0FB91EF5-6B95-A060-B496-EC839B8C75ED}"/>
            </a:ext>
          </a:extLst>
        </xdr:cNvPr>
        <xdr:cNvSpPr/>
      </xdr:nvSpPr>
      <xdr:spPr>
        <a:xfrm>
          <a:off x="8640417" y="5208104"/>
          <a:ext cx="364435" cy="1921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53340</xdr:colOff>
      <xdr:row>13</xdr:row>
      <xdr:rowOff>121920</xdr:rowOff>
    </xdr:from>
    <xdr:to>
      <xdr:col>14</xdr:col>
      <xdr:colOff>266700</xdr:colOff>
      <xdr:row>13</xdr:row>
      <xdr:rowOff>121920</xdr:rowOff>
    </xdr:to>
    <xdr:cxnSp macro="">
      <xdr:nvCxnSpPr>
        <xdr:cNvPr id="15" name="직선 연결선 14">
          <a:extLst>
            <a:ext uri="{FF2B5EF4-FFF2-40B4-BE49-F238E27FC236}">
              <a16:creationId xmlns:a16="http://schemas.microsoft.com/office/drawing/2014/main" id="{2844E9EE-80E0-7089-010C-137FC03C106A}"/>
            </a:ext>
          </a:extLst>
        </xdr:cNvPr>
        <xdr:cNvCxnSpPr/>
      </xdr:nvCxnSpPr>
      <xdr:spPr>
        <a:xfrm>
          <a:off x="11948160" y="3215640"/>
          <a:ext cx="2133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53340</xdr:colOff>
      <xdr:row>13</xdr:row>
      <xdr:rowOff>121920</xdr:rowOff>
    </xdr:from>
    <xdr:to>
      <xdr:col>14</xdr:col>
      <xdr:colOff>266700</xdr:colOff>
      <xdr:row>13</xdr:row>
      <xdr:rowOff>167639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81E52A8F-DACC-D136-7209-8660AB7455FA}"/>
            </a:ext>
          </a:extLst>
        </xdr:cNvPr>
        <xdr:cNvSpPr/>
      </xdr:nvSpPr>
      <xdr:spPr>
        <a:xfrm>
          <a:off x="11948160" y="3215640"/>
          <a:ext cx="213360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20</xdr:col>
      <xdr:colOff>618258</xdr:colOff>
      <xdr:row>0</xdr:row>
      <xdr:rowOff>174913</xdr:rowOff>
    </xdr:from>
    <xdr:to>
      <xdr:col>31</xdr:col>
      <xdr:colOff>258652</xdr:colOff>
      <xdr:row>36</xdr:row>
      <xdr:rowOff>60101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B349A37-23B3-78D6-970D-E1EAA831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49" y="174913"/>
          <a:ext cx="7011012" cy="789954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18</xdr:col>
      <xdr:colOff>248536</xdr:colOff>
      <xdr:row>84</xdr:row>
      <xdr:rowOff>111034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31B13609-3BC6-EBED-42CA-618DC83C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42020" y="11049000"/>
          <a:ext cx="6283576" cy="8023860"/>
        </a:xfrm>
        <a:prstGeom prst="rect">
          <a:avLst/>
        </a:prstGeom>
      </xdr:spPr>
    </xdr:pic>
    <xdr:clientData/>
  </xdr:twoCellAnchor>
  <xdr:twoCellAnchor editAs="oneCell">
    <xdr:from>
      <xdr:col>20</xdr:col>
      <xdr:colOff>407670</xdr:colOff>
      <xdr:row>35</xdr:row>
      <xdr:rowOff>209550</xdr:rowOff>
    </xdr:from>
    <xdr:to>
      <xdr:col>25</xdr:col>
      <xdr:colOff>368290</xdr:colOff>
      <xdr:row>47</xdr:row>
      <xdr:rowOff>102870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EB5AFE04-365F-8334-5B52-41A6BF0EC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52270" y="8286750"/>
          <a:ext cx="3351520" cy="263652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49</xdr:row>
      <xdr:rowOff>0</xdr:rowOff>
    </xdr:from>
    <xdr:to>
      <xdr:col>29</xdr:col>
      <xdr:colOff>274930</xdr:colOff>
      <xdr:row>64</xdr:row>
      <xdr:rowOff>152700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B143C44A-B7D5-235E-1BC9-DCC2DFB74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19760" y="10919460"/>
          <a:ext cx="7033870" cy="3467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시형 안" id="{FF79B1DF-455F-451C-87E7-01AA6F71BC72}" userId="d0b072aae79e9acb" providerId="Windows Live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3-05-21T00:54:39.28" personId="{FF79B1DF-455F-451C-87E7-01AA6F71BC72}" id="{9B18D570-20CF-4FE9-9D7A-DDFC7B33F7B4}">
    <text xml:space="preserve">일요일 3일 추가
</text>
  </threadedComment>
  <threadedComment ref="B6" dT="2023-05-21T00:47:58.67" personId="{FF79B1DF-455F-451C-87E7-01AA6F71BC72}" id="{0A475687-9FCE-41DC-8EC6-C2A17798D5FC}">
    <text xml:space="preserve">익스프레스3500추가
</text>
  </threadedComment>
  <threadedComment ref="B9" dT="2023-05-22T03:27:18.48" personId="{FF79B1DF-455F-451C-87E7-01AA6F71BC72}" id="{F821406C-224D-43FC-82D5-49EE806AEDD2}">
    <text xml:space="preserve">에잠 3개 900
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51B3-6A90-4E5E-AB16-9A146EFE887C}">
  <dimension ref="A1:Q42"/>
  <sheetViews>
    <sheetView tabSelected="1" zoomScaleNormal="100" workbookViewId="0">
      <selection activeCell="J9" sqref="J9"/>
    </sheetView>
  </sheetViews>
  <sheetFormatPr defaultRowHeight="17.399999999999999"/>
  <cols>
    <col min="1" max="1" width="16.5" bestFit="1" customWidth="1"/>
    <col min="2" max="2" width="12.296875" bestFit="1" customWidth="1"/>
    <col min="3" max="3" width="8.09765625" customWidth="1"/>
    <col min="4" max="4" width="10.3984375" bestFit="1" customWidth="1"/>
    <col min="5" max="5" width="8.19921875" customWidth="1"/>
    <col min="6" max="6" width="9.19921875" bestFit="1" customWidth="1"/>
    <col min="7" max="7" width="9" customWidth="1"/>
    <col min="8" max="8" width="10" customWidth="1"/>
    <col min="9" max="10" width="14.09765625" bestFit="1" customWidth="1"/>
    <col min="11" max="11" width="9.5" customWidth="1"/>
    <col min="15" max="15" width="14.5" bestFit="1" customWidth="1"/>
    <col min="16" max="16" width="16.5" customWidth="1"/>
    <col min="17" max="17" width="7.59765625" bestFit="1" customWidth="1"/>
  </cols>
  <sheetData>
    <row r="1" spans="1:17" ht="28.2" thickBot="1">
      <c r="A1" s="37" t="s">
        <v>44</v>
      </c>
      <c r="B1" s="38" t="s">
        <v>80</v>
      </c>
      <c r="C1" s="1" t="s">
        <v>43</v>
      </c>
      <c r="D1" s="1" t="s">
        <v>54</v>
      </c>
      <c r="E1" s="31" t="s">
        <v>124</v>
      </c>
      <c r="F1" s="1" t="s">
        <v>56</v>
      </c>
      <c r="G1" s="1"/>
      <c r="H1" s="31"/>
      <c r="I1" s="57"/>
      <c r="J1" s="56" t="s">
        <v>123</v>
      </c>
      <c r="K1" s="62" t="s">
        <v>128</v>
      </c>
      <c r="O1" s="36">
        <v>1</v>
      </c>
    </row>
    <row r="2" spans="1:17" ht="27.6">
      <c r="A2" s="1" t="s">
        <v>152</v>
      </c>
      <c r="B2" s="19">
        <v>1</v>
      </c>
      <c r="C2" s="19">
        <v>1</v>
      </c>
      <c r="D2" s="19">
        <v>1</v>
      </c>
      <c r="E2" s="19">
        <v>1</v>
      </c>
      <c r="F2" s="19">
        <v>1</v>
      </c>
      <c r="I2" s="45"/>
      <c r="J2" s="1" t="s">
        <v>136</v>
      </c>
      <c r="K2" s="60" t="s">
        <v>134</v>
      </c>
      <c r="L2" s="105" t="s">
        <v>68</v>
      </c>
      <c r="M2" s="105"/>
      <c r="N2" s="40">
        <v>1</v>
      </c>
      <c r="O2" s="36">
        <v>2</v>
      </c>
      <c r="Q2" s="19"/>
    </row>
    <row r="3" spans="1:17" ht="21">
      <c r="A3" s="1"/>
      <c r="B3" s="19"/>
      <c r="C3" s="19">
        <v>1</v>
      </c>
      <c r="D3" s="19"/>
      <c r="E3" s="19"/>
      <c r="F3" s="19"/>
      <c r="I3" s="61"/>
      <c r="K3" s="58"/>
      <c r="O3" s="36" t="s">
        <v>57</v>
      </c>
    </row>
    <row r="4" spans="1:17" ht="21">
      <c r="A4" s="1"/>
      <c r="B4" s="1"/>
      <c r="C4" s="19">
        <v>1</v>
      </c>
      <c r="D4" s="1"/>
      <c r="E4" s="1"/>
      <c r="F4" s="2">
        <v>1</v>
      </c>
      <c r="H4" s="1"/>
      <c r="I4" s="46"/>
      <c r="K4" s="58"/>
      <c r="L4" s="1"/>
      <c r="O4" s="36" t="s">
        <v>58</v>
      </c>
    </row>
    <row r="5" spans="1:17" ht="21">
      <c r="A5" s="1"/>
      <c r="B5" s="1"/>
      <c r="C5" s="2">
        <v>2</v>
      </c>
      <c r="D5" s="1"/>
      <c r="E5" s="1"/>
      <c r="F5" s="2">
        <v>2</v>
      </c>
      <c r="H5" s="1"/>
      <c r="I5" s="46"/>
      <c r="K5" s="59"/>
      <c r="L5" s="1"/>
      <c r="O5" s="36"/>
    </row>
    <row r="6" spans="1:17" ht="21">
      <c r="A6" s="1"/>
      <c r="B6" s="1"/>
      <c r="C6" s="2">
        <v>2</v>
      </c>
      <c r="D6" s="1"/>
      <c r="E6" s="1"/>
      <c r="F6" s="2"/>
      <c r="H6" s="1"/>
      <c r="I6" s="46"/>
      <c r="K6" s="106"/>
      <c r="L6" s="1"/>
      <c r="O6" s="36"/>
    </row>
    <row r="7" spans="1:17" ht="21.6" thickBot="1">
      <c r="A7" s="1"/>
      <c r="B7" s="1"/>
      <c r="C7" s="2"/>
      <c r="D7" s="1"/>
      <c r="E7" s="1"/>
      <c r="F7" s="2"/>
      <c r="H7" s="1"/>
      <c r="I7" s="46"/>
      <c r="L7" s="1"/>
      <c r="O7" s="36"/>
    </row>
    <row r="8" spans="1:17" ht="27.6">
      <c r="A8" s="72" t="s">
        <v>45</v>
      </c>
      <c r="B8" s="71" t="s">
        <v>46</v>
      </c>
      <c r="C8" s="71" t="s">
        <v>79</v>
      </c>
      <c r="D8" s="71" t="s">
        <v>47</v>
      </c>
      <c r="E8" s="71" t="s">
        <v>65</v>
      </c>
      <c r="F8" s="71" t="s">
        <v>59</v>
      </c>
      <c r="G8" s="73" t="s">
        <v>85</v>
      </c>
      <c r="H8" s="71" t="s">
        <v>139</v>
      </c>
      <c r="I8" s="74"/>
    </row>
    <row r="9" spans="1:17" ht="21">
      <c r="A9" s="1" t="s">
        <v>23</v>
      </c>
      <c r="B9" s="19" t="s">
        <v>149</v>
      </c>
      <c r="C9" s="19"/>
      <c r="D9" s="19"/>
      <c r="E9" s="19"/>
      <c r="F9" s="19"/>
      <c r="G9" s="19" t="s">
        <v>149</v>
      </c>
      <c r="H9" s="19"/>
      <c r="I9" s="48"/>
      <c r="L9" t="s">
        <v>48</v>
      </c>
    </row>
    <row r="10" spans="1:17" ht="21">
      <c r="A10" s="1"/>
      <c r="B10" s="19" t="s">
        <v>148</v>
      </c>
      <c r="C10" s="19"/>
      <c r="D10" s="19"/>
      <c r="E10" s="19"/>
      <c r="F10" s="19"/>
      <c r="G10" s="19" t="s">
        <v>148</v>
      </c>
      <c r="H10" s="1" t="s">
        <v>142</v>
      </c>
      <c r="I10" s="46"/>
      <c r="J10" s="1"/>
      <c r="L10" s="30"/>
    </row>
    <row r="11" spans="1:17" ht="21">
      <c r="A11" s="1"/>
      <c r="B11" s="19" t="s">
        <v>149</v>
      </c>
      <c r="C11" s="19" t="s">
        <v>149</v>
      </c>
      <c r="D11" s="1" t="s">
        <v>150</v>
      </c>
      <c r="E11" s="1"/>
      <c r="F11" s="1"/>
      <c r="G11" s="19" t="s">
        <v>149</v>
      </c>
      <c r="H11" s="1" t="s">
        <v>85</v>
      </c>
      <c r="I11" s="46"/>
      <c r="J11" s="1"/>
      <c r="L11" s="1"/>
    </row>
    <row r="12" spans="1:17" ht="21">
      <c r="A12" s="1"/>
      <c r="B12" s="19" t="s">
        <v>148</v>
      </c>
      <c r="C12" s="19" t="s">
        <v>148</v>
      </c>
      <c r="D12" s="1"/>
      <c r="E12" s="1"/>
      <c r="F12" s="1"/>
      <c r="G12" s="19" t="s">
        <v>149</v>
      </c>
      <c r="H12" s="1" t="s">
        <v>85</v>
      </c>
      <c r="I12" s="46"/>
      <c r="J12" s="1"/>
      <c r="L12" s="1"/>
    </row>
    <row r="13" spans="1:17" ht="21">
      <c r="A13" s="1"/>
      <c r="B13" s="19"/>
      <c r="C13" s="19"/>
      <c r="D13" s="1"/>
      <c r="E13" s="1"/>
      <c r="F13" s="1"/>
      <c r="G13" s="19"/>
      <c r="H13" s="1"/>
      <c r="I13" s="46"/>
      <c r="J13" s="1"/>
      <c r="L13" s="1"/>
    </row>
    <row r="14" spans="1:17" ht="21.6" thickBot="1">
      <c r="A14" s="44"/>
      <c r="B14" s="75"/>
      <c r="C14" s="75"/>
      <c r="D14" s="44"/>
      <c r="E14" s="44"/>
      <c r="F14" s="44"/>
      <c r="G14" s="44"/>
      <c r="H14" s="44"/>
      <c r="I14" s="47"/>
      <c r="J14" s="1"/>
      <c r="L14" s="1"/>
    </row>
    <row r="15" spans="1:17" ht="30.6" thickBot="1">
      <c r="A15" s="39" t="s">
        <v>88</v>
      </c>
      <c r="B15" s="104" t="s">
        <v>151</v>
      </c>
      <c r="C15" s="104"/>
      <c r="D15" s="104"/>
      <c r="F15" s="39" t="s">
        <v>98</v>
      </c>
      <c r="G15" s="49" t="s">
        <v>99</v>
      </c>
      <c r="H15" s="1"/>
      <c r="I15" s="45"/>
      <c r="J15" s="1"/>
      <c r="K15" s="33"/>
      <c r="L15" s="35" t="s">
        <v>69</v>
      </c>
      <c r="M15" s="34"/>
      <c r="O15" s="91" t="s">
        <v>86</v>
      </c>
      <c r="P15" s="92"/>
    </row>
    <row r="16" spans="1:17" ht="19.8" thickBot="1">
      <c r="A16" s="41" t="s">
        <v>89</v>
      </c>
      <c r="B16" s="104"/>
      <c r="C16" s="104"/>
      <c r="D16" s="104"/>
      <c r="F16" s="78" t="s">
        <v>77</v>
      </c>
      <c r="G16" s="78" t="s">
        <v>132</v>
      </c>
      <c r="H16" s="78" t="s">
        <v>83</v>
      </c>
      <c r="I16" s="80" t="s">
        <v>131</v>
      </c>
      <c r="J16" s="1"/>
      <c r="K16" s="84" t="s">
        <v>70</v>
      </c>
      <c r="L16" s="85"/>
      <c r="M16" s="86"/>
      <c r="O16" s="98" t="s">
        <v>130</v>
      </c>
      <c r="P16" s="99"/>
    </row>
    <row r="17" spans="1:16" ht="19.8" thickBot="1">
      <c r="A17" s="41" t="s">
        <v>90</v>
      </c>
      <c r="B17" s="104"/>
      <c r="C17" s="104"/>
      <c r="D17" s="104"/>
      <c r="F17" s="78" t="s">
        <v>66</v>
      </c>
      <c r="G17" s="1" t="s">
        <v>133</v>
      </c>
      <c r="H17" s="78" t="s">
        <v>97</v>
      </c>
      <c r="I17" s="45"/>
      <c r="J17" s="1"/>
      <c r="K17" s="84" t="s">
        <v>71</v>
      </c>
      <c r="L17" s="85"/>
      <c r="M17" s="86"/>
      <c r="O17" s="95"/>
      <c r="P17" s="96"/>
    </row>
    <row r="18" spans="1:16" ht="19.8" thickBot="1">
      <c r="A18" s="41" t="s">
        <v>91</v>
      </c>
      <c r="B18" s="104"/>
      <c r="C18" s="104"/>
      <c r="D18" s="104"/>
      <c r="F18" s="78" t="s">
        <v>67</v>
      </c>
      <c r="H18" s="78" t="s">
        <v>82</v>
      </c>
      <c r="I18" s="45"/>
      <c r="J18" s="1"/>
      <c r="K18" s="84" t="s">
        <v>72</v>
      </c>
      <c r="L18" s="85"/>
      <c r="M18" s="86"/>
      <c r="O18" s="93"/>
      <c r="P18" s="94"/>
    </row>
    <row r="19" spans="1:16" ht="19.8" thickBot="1">
      <c r="A19" s="41" t="s">
        <v>92</v>
      </c>
      <c r="B19" s="104"/>
      <c r="C19" s="104"/>
      <c r="D19" s="104"/>
      <c r="F19" s="78" t="s">
        <v>135</v>
      </c>
      <c r="G19" s="1" t="s">
        <v>81</v>
      </c>
      <c r="H19" s="78" t="s">
        <v>75</v>
      </c>
      <c r="I19" s="45"/>
      <c r="J19" s="1"/>
      <c r="K19" s="84" t="s">
        <v>73</v>
      </c>
      <c r="L19" s="85"/>
      <c r="M19" s="86"/>
      <c r="O19" s="93"/>
      <c r="P19" s="94"/>
    </row>
    <row r="20" spans="1:16" ht="19.8" thickBot="1">
      <c r="A20" s="41" t="s">
        <v>93</v>
      </c>
      <c r="B20" s="104"/>
      <c r="C20" s="104"/>
      <c r="D20" s="104"/>
      <c r="F20" s="1" t="s">
        <v>147</v>
      </c>
      <c r="G20" s="1"/>
      <c r="H20" s="78" t="s">
        <v>84</v>
      </c>
      <c r="I20" s="45"/>
      <c r="J20" s="1"/>
      <c r="K20" s="84" t="s">
        <v>74</v>
      </c>
      <c r="L20" s="85"/>
      <c r="M20" s="86"/>
      <c r="O20" s="95"/>
      <c r="P20" s="96"/>
    </row>
    <row r="21" spans="1:16" ht="18" thickBot="1">
      <c r="A21" s="41" t="s">
        <v>94</v>
      </c>
      <c r="B21" s="104"/>
      <c r="C21" s="104"/>
      <c r="D21" s="104"/>
      <c r="F21" s="1"/>
      <c r="G21" s="1"/>
      <c r="H21" s="78" t="s">
        <v>78</v>
      </c>
      <c r="I21" s="45"/>
      <c r="K21" s="100" t="s">
        <v>76</v>
      </c>
      <c r="L21" s="101"/>
      <c r="M21" s="102"/>
    </row>
    <row r="22" spans="1:16" ht="21">
      <c r="A22" s="41" t="s">
        <v>95</v>
      </c>
      <c r="B22" s="104"/>
      <c r="C22" s="104"/>
      <c r="D22" s="104"/>
      <c r="F22" s="1"/>
      <c r="G22" s="1"/>
      <c r="H22" s="78" t="s">
        <v>125</v>
      </c>
      <c r="I22" s="45"/>
      <c r="K22" s="103" t="s">
        <v>129</v>
      </c>
      <c r="L22" s="103"/>
      <c r="M22" s="103"/>
    </row>
    <row r="23" spans="1:16" ht="18" thickBot="1">
      <c r="A23" s="50" t="s">
        <v>96</v>
      </c>
      <c r="B23" s="90"/>
      <c r="C23" s="90"/>
      <c r="D23" s="90"/>
      <c r="E23" s="51"/>
      <c r="F23" s="76"/>
      <c r="G23" s="76"/>
      <c r="H23" s="79" t="s">
        <v>126</v>
      </c>
      <c r="I23" s="77"/>
      <c r="K23" t="s">
        <v>87</v>
      </c>
    </row>
    <row r="24" spans="1:16" ht="21">
      <c r="A24" s="36"/>
      <c r="K24" s="33"/>
      <c r="L24" s="35" t="s">
        <v>111</v>
      </c>
      <c r="M24" s="34"/>
    </row>
    <row r="25" spans="1:16" ht="19.2">
      <c r="A25" s="36"/>
      <c r="B25" s="54" t="s">
        <v>119</v>
      </c>
      <c r="K25" s="84" t="s">
        <v>112</v>
      </c>
      <c r="L25" s="85"/>
      <c r="M25" s="86"/>
    </row>
    <row r="26" spans="1:16">
      <c r="A26" s="41" t="s">
        <v>120</v>
      </c>
      <c r="B26" t="s">
        <v>127</v>
      </c>
      <c r="C26">
        <v>230</v>
      </c>
      <c r="K26" s="84" t="s">
        <v>113</v>
      </c>
      <c r="L26" s="85"/>
      <c r="M26" s="86"/>
    </row>
    <row r="27" spans="1:16">
      <c r="A27" s="36"/>
      <c r="B27" t="s">
        <v>1</v>
      </c>
      <c r="K27" s="84" t="s">
        <v>114</v>
      </c>
      <c r="L27" s="85"/>
      <c r="M27" s="86"/>
    </row>
    <row r="28" spans="1:16">
      <c r="A28" s="36"/>
      <c r="B28" t="s">
        <v>121</v>
      </c>
      <c r="K28" s="84" t="s">
        <v>115</v>
      </c>
      <c r="L28" s="85"/>
      <c r="M28" s="86"/>
    </row>
    <row r="29" spans="1:16">
      <c r="B29" t="s">
        <v>122</v>
      </c>
      <c r="K29" s="87" t="s">
        <v>118</v>
      </c>
      <c r="L29" s="88"/>
      <c r="M29" s="89"/>
    </row>
    <row r="30" spans="1:16" ht="18" thickBot="1">
      <c r="B30">
        <f>1980*7</f>
        <v>13860</v>
      </c>
      <c r="C30">
        <f>2700*8*3</f>
        <v>64800</v>
      </c>
      <c r="D30">
        <f>3240*12*6</f>
        <v>233280</v>
      </c>
      <c r="F30">
        <f>2200*12*5</f>
        <v>132000</v>
      </c>
      <c r="K30" s="81" t="s">
        <v>76</v>
      </c>
      <c r="L30" s="82"/>
      <c r="M30" s="83"/>
    </row>
    <row r="31" spans="1:16">
      <c r="A31" s="36" t="s">
        <v>138</v>
      </c>
      <c r="B31">
        <f>B30+C30+D30</f>
        <v>311940</v>
      </c>
      <c r="F31">
        <f>2310*15*6</f>
        <v>207900</v>
      </c>
    </row>
    <row r="32" spans="1:16" ht="18" thickBot="1">
      <c r="B32">
        <f>5660*12*9</f>
        <v>611280</v>
      </c>
      <c r="F32">
        <f>F30+F31</f>
        <v>339900</v>
      </c>
    </row>
    <row r="33" spans="10:14">
      <c r="J33" s="1" t="s">
        <v>143</v>
      </c>
      <c r="K33" s="63"/>
      <c r="L33" s="64" t="s">
        <v>46</v>
      </c>
      <c r="M33" s="64" t="s">
        <v>43</v>
      </c>
      <c r="N33" s="65" t="s">
        <v>137</v>
      </c>
    </row>
    <row r="34" spans="10:14">
      <c r="J34" s="1" t="s">
        <v>145</v>
      </c>
      <c r="K34" s="66" t="s">
        <v>23</v>
      </c>
      <c r="L34" s="59">
        <v>17</v>
      </c>
      <c r="M34" s="59">
        <v>42</v>
      </c>
      <c r="N34" s="67"/>
    </row>
    <row r="35" spans="10:14">
      <c r="J35" s="1" t="s">
        <v>146</v>
      </c>
      <c r="K35" s="66"/>
      <c r="L35" s="59">
        <v>15</v>
      </c>
      <c r="M35" s="59">
        <v>42</v>
      </c>
      <c r="N35" s="67"/>
    </row>
    <row r="36" spans="10:14">
      <c r="J36" s="1" t="s">
        <v>144</v>
      </c>
      <c r="K36" s="66"/>
      <c r="L36" s="59">
        <v>5</v>
      </c>
      <c r="M36" s="59">
        <v>42</v>
      </c>
      <c r="N36" s="67"/>
    </row>
    <row r="37" spans="10:14">
      <c r="J37" s="1" t="s">
        <v>144</v>
      </c>
      <c r="K37" s="66"/>
      <c r="L37" s="59"/>
      <c r="M37" s="59"/>
      <c r="N37" s="67"/>
    </row>
    <row r="38" spans="10:14">
      <c r="J38" s="1"/>
      <c r="K38" s="107"/>
      <c r="L38" s="108"/>
      <c r="M38" s="108"/>
      <c r="N38" s="109"/>
    </row>
    <row r="39" spans="10:14">
      <c r="J39" s="1"/>
      <c r="K39" s="107"/>
      <c r="L39" s="108"/>
      <c r="M39" s="108"/>
      <c r="N39" s="109"/>
    </row>
    <row r="40" spans="10:14">
      <c r="J40" s="1"/>
      <c r="K40" s="107"/>
      <c r="L40" s="108"/>
      <c r="M40" s="108"/>
      <c r="N40" s="109"/>
    </row>
    <row r="41" spans="10:14">
      <c r="J41" s="1"/>
      <c r="K41" s="107"/>
      <c r="L41" s="108"/>
      <c r="M41" s="108"/>
      <c r="N41" s="109"/>
    </row>
    <row r="42" spans="10:14" ht="18" thickBot="1">
      <c r="J42" s="1"/>
      <c r="K42" s="68" t="s">
        <v>137</v>
      </c>
      <c r="L42" s="69">
        <v>37</v>
      </c>
      <c r="M42" s="69">
        <v>126</v>
      </c>
      <c r="N42" s="70">
        <v>163</v>
      </c>
    </row>
  </sheetData>
  <mergeCells count="29">
    <mergeCell ref="B20:D20"/>
    <mergeCell ref="B21:D21"/>
    <mergeCell ref="L2:M2"/>
    <mergeCell ref="K16:M16"/>
    <mergeCell ref="K17:M17"/>
    <mergeCell ref="K18:M18"/>
    <mergeCell ref="K19:M19"/>
    <mergeCell ref="B23:D23"/>
    <mergeCell ref="O15:P15"/>
    <mergeCell ref="O19:P19"/>
    <mergeCell ref="O20:P20"/>
    <mergeCell ref="O18:P18"/>
    <mergeCell ref="B15:D15"/>
    <mergeCell ref="O16:P16"/>
    <mergeCell ref="O17:P17"/>
    <mergeCell ref="K21:M21"/>
    <mergeCell ref="K22:M22"/>
    <mergeCell ref="B16:D16"/>
    <mergeCell ref="B17:D17"/>
    <mergeCell ref="K20:M20"/>
    <mergeCell ref="B19:D19"/>
    <mergeCell ref="B18:D18"/>
    <mergeCell ref="B22:D22"/>
    <mergeCell ref="K30:M30"/>
    <mergeCell ref="K28:M28"/>
    <mergeCell ref="K29:M29"/>
    <mergeCell ref="K25:M25"/>
    <mergeCell ref="K26:M26"/>
    <mergeCell ref="K27:M27"/>
  </mergeCells>
  <phoneticPr fontId="1" type="noConversion"/>
  <dataValidations count="2">
    <dataValidation type="list" allowBlank="1" showInputMessage="1" showErrorMessage="1" sqref="N2 E4:F7 B2:F3 C4" xr:uid="{8069E71C-185A-4C7B-86F1-1869CB68FACC}">
      <formula1>$O$1:$O$2</formula1>
    </dataValidation>
    <dataValidation type="list" allowBlank="1" showInputMessage="1" showErrorMessage="1" sqref="Q2 B10:G10 B9:I9 G11:G13 B11:C14" xr:uid="{25A673B0-8BE4-4D6B-9517-0EC21BC2A8D7}">
      <formula1>$O$3:$O$4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7E73-9092-4E8C-911D-38BC66E3DF61}">
  <dimension ref="B3:I85"/>
  <sheetViews>
    <sheetView zoomScale="55" zoomScaleNormal="55" workbookViewId="0">
      <selection activeCell="H24" sqref="H24"/>
    </sheetView>
  </sheetViews>
  <sheetFormatPr defaultRowHeight="17.399999999999999"/>
  <cols>
    <col min="1" max="1" width="10.3984375" bestFit="1" customWidth="1"/>
    <col min="5" max="5" width="8.8984375" bestFit="1" customWidth="1"/>
    <col min="8" max="8" width="14.69921875" bestFit="1" customWidth="1"/>
    <col min="22" max="22" width="9.5" bestFit="1" customWidth="1"/>
  </cols>
  <sheetData>
    <row r="3" spans="3:7" ht="21">
      <c r="C3" s="32"/>
      <c r="E3" s="32"/>
      <c r="G3" s="32"/>
    </row>
    <row r="8" spans="3:7">
      <c r="E8" t="s">
        <v>48</v>
      </c>
    </row>
    <row r="12" spans="3:7" ht="21">
      <c r="G12" s="32"/>
    </row>
    <row r="13" spans="3:7">
      <c r="E13" t="s">
        <v>48</v>
      </c>
    </row>
    <row r="17" spans="2:9">
      <c r="C17" t="s">
        <v>48</v>
      </c>
    </row>
    <row r="18" spans="2:9">
      <c r="H18" s="43"/>
    </row>
    <row r="20" spans="2:9">
      <c r="H20" s="43"/>
    </row>
    <row r="21" spans="2:9">
      <c r="I21" t="s">
        <v>140</v>
      </c>
    </row>
    <row r="22" spans="2:9">
      <c r="B22" s="43"/>
      <c r="I22" t="s">
        <v>141</v>
      </c>
    </row>
    <row r="35" spans="4:4">
      <c r="D35" s="42"/>
    </row>
    <row r="69" spans="5:9" ht="18" thickBot="1"/>
    <row r="70" spans="5:9" ht="18" thickBot="1">
      <c r="E70" t="s">
        <v>153</v>
      </c>
      <c r="G70" s="53" t="s">
        <v>117</v>
      </c>
      <c r="I70" s="30" t="s">
        <v>57</v>
      </c>
    </row>
    <row r="71" spans="5:9" ht="18" thickBot="1">
      <c r="E71" t="s">
        <v>154</v>
      </c>
      <c r="G71" s="52" t="s">
        <v>100</v>
      </c>
      <c r="I71" s="30" t="s">
        <v>57</v>
      </c>
    </row>
    <row r="72" spans="5:9" ht="18" thickBot="1">
      <c r="E72" t="s">
        <v>155</v>
      </c>
      <c r="G72" s="52" t="s">
        <v>105</v>
      </c>
      <c r="I72" s="30">
        <v>8</v>
      </c>
    </row>
    <row r="73" spans="5:9" ht="18" thickBot="1">
      <c r="E73" t="s">
        <v>156</v>
      </c>
      <c r="G73" s="52" t="s">
        <v>101</v>
      </c>
      <c r="I73" s="30">
        <v>1</v>
      </c>
    </row>
    <row r="74" spans="5:9" ht="18" thickBot="1">
      <c r="G74" s="52" t="s">
        <v>102</v>
      </c>
      <c r="I74" s="30"/>
    </row>
    <row r="75" spans="5:9" ht="18" thickBot="1">
      <c r="G75" s="55" t="s">
        <v>103</v>
      </c>
      <c r="I75" s="30"/>
    </row>
    <row r="76" spans="5:9" ht="18" thickBot="1">
      <c r="G76" s="52" t="s">
        <v>104</v>
      </c>
      <c r="I76" s="30">
        <v>1</v>
      </c>
    </row>
    <row r="77" spans="5:9" ht="18" thickBot="1">
      <c r="G77" s="52" t="s">
        <v>106</v>
      </c>
      <c r="I77" s="30">
        <v>3</v>
      </c>
    </row>
    <row r="78" spans="5:9" ht="18" thickBot="1">
      <c r="G78" s="52" t="s">
        <v>116</v>
      </c>
      <c r="I78" s="30" t="s">
        <v>57</v>
      </c>
    </row>
    <row r="79" spans="5:9" ht="18" thickBot="1">
      <c r="G79" s="52" t="s">
        <v>110</v>
      </c>
      <c r="I79" s="30" t="s">
        <v>57</v>
      </c>
    </row>
    <row r="80" spans="5:9" ht="18" thickBot="1">
      <c r="G80" s="52" t="s">
        <v>107</v>
      </c>
      <c r="I80" s="30">
        <v>4</v>
      </c>
    </row>
    <row r="81" spans="7:9" ht="18" thickBot="1">
      <c r="G81" s="52" t="s">
        <v>108</v>
      </c>
      <c r="I81" s="30" t="s">
        <v>57</v>
      </c>
    </row>
    <row r="82" spans="7:9" ht="18" thickBot="1">
      <c r="G82" s="52" t="s">
        <v>109</v>
      </c>
      <c r="I82" s="30" t="s">
        <v>57</v>
      </c>
    </row>
    <row r="83" spans="7:9">
      <c r="I83" s="30"/>
    </row>
    <row r="84" spans="7:9">
      <c r="I84" s="30"/>
    </row>
    <row r="85" spans="7:9">
      <c r="I85" s="30" t="s">
        <v>57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7B28-41CD-45E7-8396-8681EE01037E}">
  <dimension ref="A1:O31"/>
  <sheetViews>
    <sheetView workbookViewId="0">
      <selection activeCell="E16" sqref="E16"/>
    </sheetView>
  </sheetViews>
  <sheetFormatPr defaultRowHeight="17.399999999999999"/>
  <cols>
    <col min="1" max="1" width="19.796875" customWidth="1"/>
    <col min="2" max="2" width="11.69921875" bestFit="1" customWidth="1"/>
    <col min="3" max="3" width="13.69921875" bestFit="1" customWidth="1"/>
    <col min="5" max="6" width="14" bestFit="1" customWidth="1"/>
    <col min="7" max="7" width="11.69921875" customWidth="1"/>
    <col min="8" max="8" width="5.8984375" customWidth="1"/>
    <col min="9" max="9" width="11.69921875" bestFit="1" customWidth="1"/>
    <col min="10" max="10" width="11.296875" bestFit="1" customWidth="1"/>
    <col min="14" max="14" width="5.69921875" bestFit="1" customWidth="1"/>
    <col min="15" max="15" width="22.8984375" bestFit="1" customWidth="1"/>
  </cols>
  <sheetData>
    <row r="1" spans="1:15" ht="27.6">
      <c r="A1" s="4" t="s">
        <v>0</v>
      </c>
      <c r="F1" s="10" t="s">
        <v>37</v>
      </c>
      <c r="G1" s="12" t="s">
        <v>39</v>
      </c>
    </row>
    <row r="2" spans="1:15">
      <c r="B2" s="1" t="s">
        <v>11</v>
      </c>
      <c r="C2" s="1" t="s">
        <v>12</v>
      </c>
      <c r="D2" s="1"/>
      <c r="F2" s="18" t="s">
        <v>49</v>
      </c>
    </row>
    <row r="3" spans="1:15">
      <c r="B3" s="3">
        <v>45081</v>
      </c>
      <c r="C3" s="3">
        <v>45084</v>
      </c>
      <c r="D3" s="1">
        <f>C3-B3+1</f>
        <v>4</v>
      </c>
      <c r="E3" s="1"/>
      <c r="F3" s="1"/>
      <c r="G3" s="1"/>
      <c r="H3" s="1"/>
      <c r="I3" s="1"/>
      <c r="J3" s="1"/>
      <c r="K3" s="1"/>
      <c r="L3" s="1"/>
    </row>
    <row r="4" spans="1:15">
      <c r="E4" s="1"/>
      <c r="F4" s="1"/>
      <c r="G4" s="1"/>
      <c r="H4" s="1"/>
      <c r="I4" s="1"/>
      <c r="J4" s="1"/>
      <c r="K4" s="1"/>
      <c r="L4" s="1"/>
    </row>
    <row r="5" spans="1:15" ht="21">
      <c r="A5" s="5" t="s">
        <v>10</v>
      </c>
      <c r="B5" s="6" t="s">
        <v>1</v>
      </c>
      <c r="C5" s="6" t="s">
        <v>2</v>
      </c>
      <c r="D5" s="6" t="s">
        <v>42</v>
      </c>
      <c r="E5" s="24" t="s">
        <v>9</v>
      </c>
      <c r="F5" s="6" t="s">
        <v>61</v>
      </c>
      <c r="I5" s="2" t="s">
        <v>27</v>
      </c>
      <c r="J5" s="1" t="s">
        <v>52</v>
      </c>
      <c r="K5" s="1" t="s">
        <v>51</v>
      </c>
      <c r="N5" s="1">
        <f>500+600</f>
        <v>1100</v>
      </c>
    </row>
    <row r="6" spans="1:15">
      <c r="A6" s="6" t="s">
        <v>3</v>
      </c>
      <c r="B6" s="20">
        <f>274</f>
        <v>274</v>
      </c>
      <c r="C6" s="7">
        <f t="shared" ref="C6:C11" si="0">300*$D$3</f>
        <v>1200</v>
      </c>
      <c r="D6" s="6"/>
      <c r="E6" s="25">
        <f>C6+B6-D6</f>
        <v>1474</v>
      </c>
      <c r="F6" s="14" t="s">
        <v>38</v>
      </c>
      <c r="G6">
        <f>474-400</f>
        <v>74</v>
      </c>
      <c r="I6" s="21" t="s">
        <v>53</v>
      </c>
      <c r="J6" s="22">
        <v>5000</v>
      </c>
      <c r="K6" s="22">
        <v>0</v>
      </c>
      <c r="L6" s="22">
        <f>J6*K6</f>
        <v>0</v>
      </c>
      <c r="M6" s="1"/>
      <c r="N6" s="1"/>
      <c r="O6" s="1"/>
    </row>
    <row r="7" spans="1:15">
      <c r="A7" s="6" t="s">
        <v>4</v>
      </c>
      <c r="B7" s="20">
        <f>2446+300-2700+300</f>
        <v>346</v>
      </c>
      <c r="C7" s="7">
        <f t="shared" si="0"/>
        <v>1200</v>
      </c>
      <c r="D7" s="6"/>
      <c r="E7" s="25">
        <f t="shared" ref="E7:E13" si="1">C7+B7-D7</f>
        <v>1546</v>
      </c>
      <c r="F7" s="27" t="s">
        <v>50</v>
      </c>
      <c r="G7" s="13">
        <f>E7-5000</f>
        <v>-3454</v>
      </c>
      <c r="I7" s="23" t="s">
        <v>13</v>
      </c>
      <c r="J7" s="20">
        <v>1000</v>
      </c>
      <c r="K7" s="20">
        <v>0</v>
      </c>
      <c r="L7" s="20">
        <f t="shared" ref="L7:L10" si="2">J7*K7</f>
        <v>0</v>
      </c>
      <c r="M7" s="1"/>
      <c r="N7" s="8">
        <f>L7+L6-E6</f>
        <v>-1474</v>
      </c>
      <c r="O7" s="1" t="s">
        <v>35</v>
      </c>
    </row>
    <row r="8" spans="1:15">
      <c r="A8" s="6" t="s">
        <v>6</v>
      </c>
      <c r="B8" s="20">
        <f>50</f>
        <v>50</v>
      </c>
      <c r="C8" s="7">
        <f t="shared" si="0"/>
        <v>1200</v>
      </c>
      <c r="D8" s="6"/>
      <c r="E8" s="25">
        <f t="shared" si="1"/>
        <v>1250</v>
      </c>
      <c r="F8" s="14" t="s">
        <v>33</v>
      </c>
      <c r="G8" s="13">
        <f>E8</f>
        <v>1250</v>
      </c>
      <c r="I8" s="23"/>
      <c r="J8" s="20"/>
      <c r="K8" s="20">
        <v>1</v>
      </c>
      <c r="L8" s="20"/>
      <c r="M8" s="1"/>
      <c r="N8" s="1"/>
      <c r="O8" s="1" t="s">
        <v>36</v>
      </c>
    </row>
    <row r="9" spans="1:15">
      <c r="A9" s="6" t="s">
        <v>5</v>
      </c>
      <c r="B9" s="20">
        <f>1500+600-900+220+300*5+600+300*3</f>
        <v>4420</v>
      </c>
      <c r="C9" s="7">
        <f t="shared" si="0"/>
        <v>1200</v>
      </c>
      <c r="D9" s="6"/>
      <c r="E9" s="25">
        <f t="shared" si="1"/>
        <v>5620</v>
      </c>
      <c r="F9" s="28" t="s">
        <v>53</v>
      </c>
      <c r="G9" s="13">
        <f>E9-5000</f>
        <v>620</v>
      </c>
      <c r="I9" s="23" t="s">
        <v>14</v>
      </c>
      <c r="J9" s="20">
        <f>150</f>
        <v>150</v>
      </c>
      <c r="K9" s="20">
        <v>14</v>
      </c>
      <c r="L9" s="20">
        <f t="shared" si="2"/>
        <v>2100</v>
      </c>
      <c r="M9" s="1"/>
      <c r="N9" s="1"/>
    </row>
    <row r="10" spans="1:15">
      <c r="A10" s="6" t="s">
        <v>7</v>
      </c>
      <c r="B10" s="20">
        <f>4</f>
        <v>4</v>
      </c>
      <c r="C10" s="7">
        <f t="shared" si="0"/>
        <v>1200</v>
      </c>
      <c r="D10" s="6"/>
      <c r="E10" s="25">
        <f t="shared" si="1"/>
        <v>1204</v>
      </c>
      <c r="F10" s="29"/>
      <c r="G10" s="13">
        <f>E10</f>
        <v>1204</v>
      </c>
      <c r="I10" s="23" t="s">
        <v>62</v>
      </c>
      <c r="J10" s="20">
        <v>200</v>
      </c>
      <c r="K10" s="20">
        <v>3</v>
      </c>
      <c r="L10" s="20">
        <f t="shared" si="2"/>
        <v>600</v>
      </c>
      <c r="M10" s="1"/>
      <c r="N10" s="1"/>
      <c r="O10" s="1"/>
    </row>
    <row r="11" spans="1:15">
      <c r="A11" s="6" t="s">
        <v>8</v>
      </c>
      <c r="B11" s="20">
        <f>916</f>
        <v>916</v>
      </c>
      <c r="C11" s="7">
        <f t="shared" si="0"/>
        <v>1200</v>
      </c>
      <c r="D11" s="6"/>
      <c r="E11" s="25">
        <f>C11+B11-D11</f>
        <v>2116</v>
      </c>
      <c r="F11" s="23"/>
      <c r="G11" s="13">
        <f>E11</f>
        <v>2116</v>
      </c>
      <c r="I11" s="6"/>
      <c r="J11" s="7"/>
      <c r="K11" s="7"/>
      <c r="L11" s="15">
        <f>SUM(L6:L10)</f>
        <v>2700</v>
      </c>
      <c r="M11" s="1"/>
      <c r="N11" s="1"/>
      <c r="O11" s="1"/>
    </row>
    <row r="12" spans="1:15">
      <c r="A12" s="6" t="s">
        <v>40</v>
      </c>
      <c r="B12" s="7">
        <f>4800-600*5</f>
        <v>1800</v>
      </c>
      <c r="C12" s="7"/>
      <c r="D12" s="6"/>
      <c r="E12" s="25">
        <f t="shared" si="1"/>
        <v>1800</v>
      </c>
      <c r="F12" s="6"/>
      <c r="I12" s="1"/>
      <c r="J12" s="8"/>
      <c r="K12" s="8"/>
      <c r="L12" s="8"/>
      <c r="M12" s="1"/>
      <c r="N12" s="1"/>
      <c r="O12" s="1"/>
    </row>
    <row r="13" spans="1:15">
      <c r="A13" s="6" t="s">
        <v>15</v>
      </c>
      <c r="B13" s="7"/>
      <c r="C13" s="7"/>
      <c r="D13" s="6"/>
      <c r="E13" s="25">
        <f t="shared" si="1"/>
        <v>0</v>
      </c>
      <c r="F13" s="6"/>
      <c r="I13" s="1"/>
      <c r="J13" s="8"/>
      <c r="K13" s="8"/>
      <c r="L13" s="8"/>
      <c r="M13" s="1"/>
      <c r="N13" s="1"/>
      <c r="O13" s="1"/>
    </row>
    <row r="14" spans="1:15">
      <c r="A14" s="6" t="s">
        <v>9</v>
      </c>
      <c r="B14" s="7">
        <f>SUM(B6:B13)</f>
        <v>7810</v>
      </c>
      <c r="C14" s="7">
        <f>SUM(C6:C11)</f>
        <v>7200</v>
      </c>
      <c r="D14" s="6"/>
      <c r="E14" s="26">
        <f>C14+B14</f>
        <v>15010</v>
      </c>
      <c r="F14" s="6" t="s">
        <v>55</v>
      </c>
      <c r="I14" s="1"/>
      <c r="J14" s="8"/>
      <c r="K14" s="8"/>
      <c r="L14" s="8"/>
      <c r="M14" s="1"/>
      <c r="N14" s="1"/>
      <c r="O14" s="1"/>
    </row>
    <row r="15" spans="1:15" ht="21">
      <c r="A15" s="1"/>
      <c r="B15" s="1"/>
      <c r="C15" s="1"/>
      <c r="E15" s="1"/>
      <c r="F15" s="6">
        <v>48000</v>
      </c>
      <c r="I15" s="2" t="s">
        <v>16</v>
      </c>
      <c r="J15" s="8"/>
      <c r="K15" s="1" t="s">
        <v>17</v>
      </c>
      <c r="L15" s="9">
        <f>E14-L11</f>
        <v>12310</v>
      </c>
      <c r="M15" s="1"/>
      <c r="N15" s="1"/>
      <c r="O15" s="1"/>
    </row>
    <row r="16" spans="1:15">
      <c r="A16" s="1"/>
      <c r="B16" s="1"/>
      <c r="C16" s="1"/>
      <c r="E16" s="1"/>
      <c r="F16" s="1"/>
      <c r="K16" s="8"/>
      <c r="L16" s="8"/>
      <c r="M16" s="1"/>
      <c r="N16" s="1"/>
      <c r="O16" s="1"/>
    </row>
    <row r="17" spans="1:15">
      <c r="A17" s="1"/>
      <c r="B17" s="1"/>
      <c r="C17" s="1"/>
      <c r="E17" s="1"/>
      <c r="F17" s="1"/>
      <c r="I17" s="23"/>
      <c r="J17" s="20">
        <v>0</v>
      </c>
      <c r="K17" s="20" t="s">
        <v>34</v>
      </c>
      <c r="L17" s="7"/>
      <c r="M17" s="1"/>
      <c r="N17" s="1"/>
      <c r="O17" s="1"/>
    </row>
    <row r="18" spans="1:15">
      <c r="A18" s="1" t="s">
        <v>20</v>
      </c>
      <c r="B18" s="1"/>
      <c r="C18" s="1"/>
      <c r="E18" s="1"/>
      <c r="F18" s="1"/>
      <c r="I18" s="23" t="s">
        <v>61</v>
      </c>
      <c r="J18" s="20">
        <v>400</v>
      </c>
      <c r="K18" s="23">
        <v>0</v>
      </c>
      <c r="L18" s="6"/>
      <c r="M18" s="1"/>
      <c r="N18" s="1"/>
      <c r="O18" s="1"/>
    </row>
    <row r="19" spans="1:15">
      <c r="B19" s="1"/>
      <c r="C19" s="1"/>
      <c r="E19" s="1"/>
      <c r="F19" s="1"/>
      <c r="I19" s="6" t="s">
        <v>30</v>
      </c>
      <c r="J19" s="7">
        <f>150*12</f>
        <v>1800</v>
      </c>
      <c r="K19" s="6"/>
      <c r="M19" s="1"/>
      <c r="N19" s="1"/>
      <c r="O19" s="1"/>
    </row>
    <row r="20" spans="1:15">
      <c r="A20" s="1" t="s">
        <v>21</v>
      </c>
      <c r="B20" s="1" t="s">
        <v>18</v>
      </c>
      <c r="C20" s="1" t="s">
        <v>19</v>
      </c>
      <c r="E20" s="1"/>
      <c r="F20" s="1"/>
      <c r="I20" s="6" t="s">
        <v>63</v>
      </c>
      <c r="J20" s="7">
        <f>100*40</f>
        <v>4000</v>
      </c>
      <c r="K20" s="6"/>
      <c r="N20" s="1"/>
      <c r="O20" s="1"/>
    </row>
    <row r="21" spans="1:15">
      <c r="A21" s="1"/>
      <c r="B21" s="1" t="s">
        <v>22</v>
      </c>
      <c r="C21" s="1" t="s">
        <v>23</v>
      </c>
      <c r="E21" s="1"/>
      <c r="F21" s="1"/>
      <c r="I21" s="1"/>
      <c r="J21" s="8"/>
      <c r="K21" s="1"/>
      <c r="L21" s="1"/>
      <c r="M21" s="1"/>
      <c r="N21" s="1"/>
    </row>
    <row r="22" spans="1:15">
      <c r="A22" s="1"/>
      <c r="C22" s="1"/>
      <c r="E22" s="1"/>
      <c r="F22" s="1"/>
      <c r="I22" s="1"/>
      <c r="J22" s="8"/>
      <c r="K22" s="1"/>
      <c r="L22" s="1"/>
      <c r="M22" s="1"/>
      <c r="N22" s="1"/>
    </row>
    <row r="23" spans="1:15">
      <c r="B23" s="1"/>
      <c r="C23" s="1"/>
      <c r="L23" s="16">
        <f>SUM(J17:J21)</f>
        <v>6200</v>
      </c>
    </row>
    <row r="24" spans="1:15">
      <c r="A24" s="1" t="s">
        <v>25</v>
      </c>
      <c r="B24" s="11" t="s">
        <v>24</v>
      </c>
      <c r="C24" s="11" t="s">
        <v>26</v>
      </c>
      <c r="D24" s="97" t="s">
        <v>41</v>
      </c>
      <c r="E24" s="97"/>
      <c r="L24" s="17">
        <f>L15-L23</f>
        <v>6110</v>
      </c>
      <c r="M24" s="1" t="s">
        <v>31</v>
      </c>
    </row>
    <row r="25" spans="1:15">
      <c r="A25" s="1"/>
      <c r="B25" s="11" t="s">
        <v>28</v>
      </c>
      <c r="C25" s="11" t="s">
        <v>29</v>
      </c>
    </row>
    <row r="26" spans="1:15">
      <c r="A26" s="1"/>
      <c r="B26" s="1" t="s">
        <v>30</v>
      </c>
      <c r="C26" s="1" t="s">
        <v>26</v>
      </c>
    </row>
    <row r="27" spans="1:15">
      <c r="A27" s="1"/>
      <c r="B27" s="1" t="s">
        <v>32</v>
      </c>
      <c r="C27" s="1" t="s">
        <v>33</v>
      </c>
    </row>
    <row r="28" spans="1:15">
      <c r="A28" s="1"/>
      <c r="B28" s="1" t="s">
        <v>60</v>
      </c>
      <c r="C28" s="1"/>
    </row>
    <row r="29" spans="1:15">
      <c r="A29" s="1"/>
      <c r="B29" s="1" t="s">
        <v>64</v>
      </c>
      <c r="C29" s="1"/>
    </row>
    <row r="30" spans="1:15">
      <c r="A30" s="1"/>
      <c r="B30" s="1"/>
      <c r="C30" s="1"/>
    </row>
    <row r="31" spans="1:15">
      <c r="A31" s="1"/>
      <c r="B31" s="1"/>
      <c r="C31" s="1"/>
    </row>
  </sheetData>
  <mergeCells count="1">
    <mergeCell ref="D24:E24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숙제</vt:lpstr>
      <vt:lpstr>개별 육성</vt:lpstr>
      <vt:lpstr>이벤트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 HYEONG</dc:creator>
  <cp:lastModifiedBy>SI HYEONG</cp:lastModifiedBy>
  <dcterms:created xsi:type="dcterms:W3CDTF">2023-05-20T08:05:34Z</dcterms:created>
  <dcterms:modified xsi:type="dcterms:W3CDTF">2023-09-18T06:19:47Z</dcterms:modified>
</cp:coreProperties>
</file>