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tm\Downloads\"/>
    </mc:Choice>
  </mc:AlternateContent>
  <xr:revisionPtr revIDLastSave="0" documentId="13_ncr:1_{1E661872-03C0-4B39-814F-9B46C0D986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기대값" sheetId="3" r:id="rId1"/>
    <sheet name="반값 이벤트 기대값" sheetId="1" r:id="rId2"/>
    <sheet name="옵션별 수치 및 확률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3" l="1"/>
  <c r="Q5" i="3"/>
  <c r="R5" i="3"/>
  <c r="P6" i="3"/>
  <c r="Q6" i="3"/>
  <c r="R6" i="3"/>
  <c r="P7" i="3"/>
  <c r="Q7" i="3"/>
  <c r="R7" i="3"/>
  <c r="P8" i="3"/>
  <c r="Q8" i="3"/>
  <c r="R8" i="3"/>
  <c r="P9" i="3"/>
  <c r="Q9" i="3"/>
  <c r="R9" i="3"/>
  <c r="P10" i="3"/>
  <c r="Q10" i="3"/>
  <c r="R10" i="3"/>
  <c r="P11" i="3"/>
  <c r="Q11" i="3"/>
  <c r="R11" i="3"/>
  <c r="P12" i="3"/>
  <c r="Q12" i="3"/>
  <c r="R12" i="3"/>
  <c r="P13" i="3"/>
  <c r="Q13" i="3"/>
  <c r="R13" i="3"/>
  <c r="P14" i="3"/>
  <c r="Q14" i="3"/>
  <c r="R14" i="3"/>
  <c r="R4" i="3"/>
  <c r="Q4" i="3"/>
  <c r="P4" i="3"/>
  <c r="O14" i="3"/>
  <c r="N14" i="3"/>
  <c r="M14" i="3"/>
  <c r="L14" i="3"/>
  <c r="L5" i="3"/>
  <c r="M5" i="3"/>
  <c r="N5" i="3"/>
  <c r="O5" i="3"/>
  <c r="L6" i="3"/>
  <c r="M6" i="3"/>
  <c r="N6" i="3"/>
  <c r="O6" i="3"/>
  <c r="L7" i="3"/>
  <c r="M7" i="3"/>
  <c r="N7" i="3"/>
  <c r="O7" i="3"/>
  <c r="L8" i="3"/>
  <c r="M8" i="3"/>
  <c r="N8" i="3"/>
  <c r="O8" i="3"/>
  <c r="L9" i="3"/>
  <c r="M9" i="3"/>
  <c r="N9" i="3"/>
  <c r="O9" i="3"/>
  <c r="L10" i="3"/>
  <c r="M10" i="3"/>
  <c r="N10" i="3"/>
  <c r="O10" i="3"/>
  <c r="L11" i="3"/>
  <c r="M11" i="3"/>
  <c r="N11" i="3"/>
  <c r="O11" i="3"/>
  <c r="L12" i="3"/>
  <c r="M12" i="3"/>
  <c r="N12" i="3"/>
  <c r="O12" i="3"/>
  <c r="O4" i="3"/>
  <c r="N4" i="3"/>
  <c r="M4" i="3"/>
  <c r="L4" i="3"/>
  <c r="J5" i="3"/>
  <c r="K5" i="3"/>
  <c r="I6" i="3"/>
  <c r="J6" i="3"/>
  <c r="K6" i="3"/>
  <c r="K10" i="3"/>
  <c r="I11" i="3"/>
  <c r="J11" i="3"/>
  <c r="K4" i="3"/>
  <c r="J4" i="3"/>
  <c r="I4" i="3"/>
  <c r="H14" i="3"/>
  <c r="H5" i="3"/>
  <c r="H6" i="3"/>
  <c r="H8" i="3"/>
  <c r="H4" i="3"/>
  <c r="G14" i="3"/>
  <c r="K14" i="3" s="1"/>
  <c r="G12" i="3"/>
  <c r="I12" i="3" s="1"/>
  <c r="G11" i="3"/>
  <c r="K11" i="3" s="1"/>
  <c r="G10" i="3"/>
  <c r="H10" i="3" s="1"/>
  <c r="G9" i="3"/>
  <c r="H9" i="3" s="1"/>
  <c r="G8" i="3"/>
  <c r="I8" i="3" s="1"/>
  <c r="G7" i="3"/>
  <c r="K7" i="3" s="1"/>
  <c r="G6" i="3"/>
  <c r="G5" i="3"/>
  <c r="I5" i="3" s="1"/>
  <c r="G4" i="3"/>
  <c r="G14" i="1"/>
  <c r="K14" i="1" s="1"/>
  <c r="O14" i="1"/>
  <c r="N14" i="1"/>
  <c r="M14" i="1"/>
  <c r="L14" i="1"/>
  <c r="I14" i="1"/>
  <c r="R14" i="1"/>
  <c r="Q14" i="1"/>
  <c r="P14" i="1"/>
  <c r="G4" i="1"/>
  <c r="P5" i="1"/>
  <c r="P6" i="1"/>
  <c r="P7" i="1"/>
  <c r="P8" i="1"/>
  <c r="P9" i="1"/>
  <c r="P10" i="1"/>
  <c r="P11" i="1"/>
  <c r="P12" i="1"/>
  <c r="P13" i="1"/>
  <c r="P4" i="1"/>
  <c r="R13" i="1"/>
  <c r="Q13" i="1"/>
  <c r="J10" i="3" l="1"/>
  <c r="I10" i="3"/>
  <c r="K9" i="3"/>
  <c r="J7" i="3"/>
  <c r="H7" i="3"/>
  <c r="I9" i="3"/>
  <c r="H12" i="3"/>
  <c r="K12" i="3"/>
  <c r="K8" i="3"/>
  <c r="I14" i="3"/>
  <c r="H11" i="3"/>
  <c r="J12" i="3"/>
  <c r="J8" i="3"/>
  <c r="J14" i="3"/>
  <c r="I7" i="3"/>
  <c r="J9" i="3"/>
  <c r="H14" i="1"/>
  <c r="J14" i="1"/>
  <c r="M7" i="1"/>
  <c r="L9" i="1" l="1"/>
  <c r="L7" i="1"/>
  <c r="N8" i="1"/>
  <c r="N7" i="1"/>
  <c r="N5" i="1"/>
  <c r="N6" i="1"/>
  <c r="L12" i="1"/>
  <c r="M12" i="1"/>
  <c r="M11" i="1"/>
  <c r="L11" i="1"/>
  <c r="M10" i="1"/>
  <c r="L10" i="1"/>
  <c r="M9" i="1"/>
  <c r="M8" i="1"/>
  <c r="L8" i="1"/>
  <c r="M6" i="1"/>
  <c r="L6" i="1"/>
  <c r="M5" i="1"/>
  <c r="L5" i="1"/>
  <c r="M4" i="1"/>
  <c r="L4" i="1"/>
  <c r="N9" i="1"/>
  <c r="N12" i="1"/>
  <c r="N11" i="1"/>
  <c r="N10" i="1"/>
  <c r="N4" i="1"/>
  <c r="O12" i="1"/>
  <c r="O11" i="1"/>
  <c r="O9" i="1"/>
  <c r="O8" i="1"/>
  <c r="O7" i="1"/>
  <c r="O6" i="1"/>
  <c r="O5" i="1"/>
  <c r="O4" i="1"/>
  <c r="O10" i="1"/>
  <c r="G12" i="1"/>
  <c r="G11" i="1"/>
  <c r="G10" i="1"/>
  <c r="G9" i="1"/>
  <c r="G8" i="1"/>
  <c r="G7" i="1"/>
  <c r="G6" i="1"/>
  <c r="G5" i="1"/>
  <c r="R6" i="1" l="1"/>
  <c r="R7" i="1"/>
  <c r="R8" i="1"/>
  <c r="R9" i="1"/>
  <c r="R10" i="1"/>
  <c r="R11" i="1"/>
  <c r="R12" i="1"/>
  <c r="R5" i="1"/>
  <c r="R4" i="1"/>
  <c r="Q6" i="1"/>
  <c r="Q7" i="1"/>
  <c r="Q8" i="1"/>
  <c r="Q9" i="1"/>
  <c r="Q10" i="1"/>
  <c r="Q11" i="1"/>
  <c r="Q12" i="1"/>
  <c r="Q5" i="1"/>
  <c r="Q4" i="1"/>
  <c r="I9" i="1"/>
  <c r="I7" i="1"/>
  <c r="K5" i="1"/>
  <c r="I6" i="1"/>
  <c r="I8" i="1"/>
  <c r="K10" i="1"/>
  <c r="K11" i="1"/>
  <c r="K12" i="1"/>
  <c r="J4" i="1"/>
  <c r="J10" i="1" l="1"/>
  <c r="J5" i="1"/>
  <c r="J12" i="1"/>
  <c r="J11" i="1"/>
  <c r="J9" i="1"/>
  <c r="J8" i="1"/>
  <c r="I4" i="1"/>
  <c r="J7" i="1"/>
  <c r="J6" i="1"/>
  <c r="H12" i="1"/>
  <c r="H11" i="1"/>
  <c r="H10" i="1"/>
  <c r="K9" i="1"/>
  <c r="H9" i="1"/>
  <c r="H8" i="1"/>
  <c r="H7" i="1"/>
  <c r="I5" i="1"/>
  <c r="H6" i="1"/>
  <c r="H4" i="1"/>
  <c r="H5" i="1"/>
  <c r="K8" i="1"/>
  <c r="I12" i="1"/>
  <c r="K7" i="1"/>
  <c r="I11" i="1"/>
  <c r="K6" i="1"/>
  <c r="I10" i="1"/>
  <c r="K4" i="1"/>
</calcChain>
</file>

<file path=xl/sharedStrings.xml><?xml version="1.0" encoding="utf-8"?>
<sst xmlns="http://schemas.openxmlformats.org/spreadsheetml/2006/main" count="151" uniqueCount="41">
  <si>
    <t>에픽</t>
  </si>
  <si>
    <t>유니크</t>
  </si>
  <si>
    <t>옵션 등급별 확률</t>
  </si>
  <si>
    <t>레어</t>
  </si>
  <si>
    <t>-</t>
  </si>
  <si>
    <t>공격력 증가</t>
  </si>
  <si>
    <t>마력 증가</t>
  </si>
  <si>
    <t>크리티컬 확률 % 증가</t>
  </si>
  <si>
    <t>보스 몬스터 공격 시 데미지 % 증가</t>
  </si>
  <si>
    <t>상태 이상에 걸린 대상 공격 시 데미지 % 증가</t>
  </si>
  <si>
    <t>스킬 사용 시 % 확률로 재사용 대기시간이 미적용</t>
  </si>
  <si>
    <t>버프 스킬의 지속 시간 % 증가</t>
  </si>
  <si>
    <t>아이템 드롭률 % 증가</t>
  </si>
  <si>
    <t>메소 획득량 % 증가</t>
  </si>
  <si>
    <t>에픽 + 유니크</t>
    <phoneticPr fontId="1" type="noConversion"/>
  </si>
  <si>
    <t>ONLY 유니크</t>
    <phoneticPr fontId="1" type="noConversion"/>
  </si>
  <si>
    <t>어빌리티 
옵션 종류</t>
    <phoneticPr fontId="1" type="noConversion"/>
  </si>
  <si>
    <t>2줄고정 기대값</t>
    <phoneticPr fontId="1" type="noConversion"/>
  </si>
  <si>
    <t>고정 x 기대값</t>
    <phoneticPr fontId="1" type="noConversion"/>
  </si>
  <si>
    <t>레전드리</t>
    <phoneticPr fontId="1" type="noConversion"/>
  </si>
  <si>
    <t>첫줄 고정 기대값</t>
    <phoneticPr fontId="1" type="noConversion"/>
  </si>
  <si>
    <t>한줄 고정 기대값
(첫줄 x)</t>
    <phoneticPr fontId="1" type="noConversion"/>
  </si>
  <si>
    <t>1줄고정</t>
    <phoneticPr fontId="1" type="noConversion"/>
  </si>
  <si>
    <t>2줄고정</t>
    <phoneticPr fontId="1" type="noConversion"/>
  </si>
  <si>
    <t>에픽 + 유니크
(확률 반영)</t>
    <phoneticPr fontId="1" type="noConversion"/>
  </si>
  <si>
    <t>어빌리티 옵션 종류</t>
  </si>
  <si>
    <t>확률</t>
  </si>
  <si>
    <t>옵션 등급별 수치</t>
  </si>
  <si>
    <t>레전드리</t>
  </si>
  <si>
    <t>모든 능력치 증가</t>
  </si>
  <si>
    <t>공격력, 마력 증가</t>
    <phoneticPr fontId="1" type="noConversion"/>
  </si>
  <si>
    <t>상태 이상에 걸린 대상
 공격 시 데미지 % 증가</t>
    <phoneticPr fontId="1" type="noConversion"/>
  </si>
  <si>
    <t>스킬 사용 시 % 확률로
재사용 대기시간이 미적용</t>
    <phoneticPr fontId="1" type="noConversion"/>
  </si>
  <si>
    <t>보스 몬스터 공격 시
데미지 % 증가</t>
    <phoneticPr fontId="1" type="noConversion"/>
  </si>
  <si>
    <t>-</t>
    <phoneticPr fontId="1" type="noConversion"/>
  </si>
  <si>
    <t>패시브 스킬 레벨 증가</t>
    <phoneticPr fontId="1" type="noConversion"/>
  </si>
  <si>
    <t>고정 x</t>
    <phoneticPr fontId="1" type="noConversion"/>
  </si>
  <si>
    <t>레전</t>
    <phoneticPr fontId="1" type="noConversion"/>
  </si>
  <si>
    <t>일반 몬스터 공격 시 데미지 % 증가 </t>
    <phoneticPr fontId="1" type="noConversion"/>
  </si>
  <si>
    <t>반값 이벤트 기대값</t>
    <phoneticPr fontId="1" type="noConversion"/>
  </si>
  <si>
    <t>어빌리티 기대값 - 상시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</si>
</sst>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00%"/>
  </numFmts>
  <fonts count="2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8"/>
      <color theme="0"/>
      <name val="메이플스토리"/>
      <family val="3"/>
      <charset val="129"/>
    </font>
    <font>
      <b/>
      <sz val="28"/>
      <color theme="1"/>
      <name val="메이플스토리"/>
      <family val="3"/>
      <charset val="129"/>
    </font>
    <font>
      <sz val="26"/>
      <color rgb="FFFFFFFF"/>
      <name val="메이플스토리"/>
      <family val="3"/>
      <charset val="129"/>
    </font>
    <font>
      <sz val="8"/>
      <color rgb="FFFFFFFF"/>
      <name val="메이플스토리"/>
      <family val="3"/>
      <charset val="129"/>
    </font>
    <font>
      <sz val="8"/>
      <color theme="1"/>
      <name val="메이플스토리"/>
      <family val="3"/>
      <charset val="129"/>
    </font>
    <font>
      <sz val="8"/>
      <color rgb="FF333333"/>
      <name val="메이플스토리"/>
      <family val="3"/>
      <charset val="129"/>
    </font>
    <font>
      <sz val="9"/>
      <color rgb="FF333333"/>
      <name val="메이플스토리"/>
      <family val="3"/>
      <charset val="129"/>
    </font>
    <font>
      <sz val="28"/>
      <color rgb="FFFFFFFF"/>
      <name val="메이플스토리"/>
      <family val="3"/>
      <charset val="129"/>
    </font>
    <font>
      <sz val="6"/>
      <color theme="1"/>
      <name val="맑은 고딕"/>
      <family val="2"/>
      <charset val="129"/>
      <scheme val="minor"/>
    </font>
    <font>
      <b/>
      <sz val="22"/>
      <color theme="1"/>
      <name val="메이플스토리"/>
      <family val="3"/>
      <charset val="129"/>
    </font>
    <font>
      <sz val="22"/>
      <color theme="1"/>
      <name val="맑은 고딕"/>
      <family val="2"/>
      <charset val="129"/>
      <scheme val="minor"/>
    </font>
    <font>
      <b/>
      <sz val="26"/>
      <color rgb="FF333333"/>
      <name val="메이플스토리"/>
      <family val="3"/>
      <charset val="129"/>
    </font>
    <font>
      <b/>
      <sz val="26"/>
      <color rgb="FFC00000"/>
      <name val="메이플스토리"/>
      <family val="3"/>
      <charset val="129"/>
    </font>
    <font>
      <b/>
      <sz val="26"/>
      <color theme="7" tint="-0.499984740745262"/>
      <name val="메이플스토리"/>
      <family val="3"/>
      <charset val="129"/>
    </font>
    <font>
      <b/>
      <sz val="28"/>
      <color rgb="FF333333"/>
      <name val="메이플스토리"/>
      <family val="3"/>
      <charset val="129"/>
    </font>
    <font>
      <b/>
      <sz val="28"/>
      <color rgb="FFC00000"/>
      <name val="메이플스토리"/>
      <family val="3"/>
      <charset val="129"/>
    </font>
    <font>
      <b/>
      <sz val="28"/>
      <color theme="7" tint="-0.499984740745262"/>
      <name val="메이플스토리"/>
      <family val="3"/>
      <charset val="129"/>
    </font>
    <font>
      <sz val="26"/>
      <color rgb="FF333333"/>
      <name val="메이플스토리"/>
      <family val="3"/>
      <charset val="129"/>
    </font>
    <font>
      <b/>
      <sz val="26"/>
      <color theme="1"/>
      <name val="메이플스토리"/>
      <family val="3"/>
      <charset val="129"/>
    </font>
    <font>
      <sz val="26"/>
      <color rgb="FFC00000"/>
      <name val="메이플스토리"/>
      <family val="3"/>
      <charset val="129"/>
    </font>
    <font>
      <sz val="26"/>
      <color theme="7" tint="-0.499984740745262"/>
      <name val="메이플스토리"/>
      <family val="3"/>
      <charset val="129"/>
    </font>
    <font>
      <b/>
      <sz val="26"/>
      <color theme="0" tint="-0.34998626667073579"/>
      <name val="메이플스토리"/>
      <family val="3"/>
      <charset val="129"/>
    </font>
    <font>
      <sz val="26"/>
      <color theme="0" tint="-0.34998626667073579"/>
      <name val="메이플스토리"/>
      <family val="3"/>
      <charset val="129"/>
    </font>
    <font>
      <b/>
      <sz val="22"/>
      <color rgb="FFFFFFFF"/>
      <name val="메이플스토리"/>
      <family val="3"/>
      <charset val="129"/>
    </font>
    <font>
      <b/>
      <sz val="72"/>
      <color theme="0"/>
      <name val="메이플스토리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rgb="FF515D7D"/>
        <bgColor indexed="64"/>
      </patternFill>
    </fill>
    <fill>
      <patternFill patternType="solid">
        <fgColor rgb="FF7D859D"/>
        <bgColor indexed="64"/>
      </patternFill>
    </fill>
    <fill>
      <patternFill patternType="solid">
        <fgColor rgb="FF939CB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CFD8E7"/>
      </right>
      <top/>
      <bottom style="medium">
        <color rgb="FFCFD8E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515D7D"/>
      </right>
      <top/>
      <bottom style="medium">
        <color rgb="FFCFD8E7"/>
      </bottom>
      <diagonal/>
    </border>
    <border>
      <left/>
      <right style="medium">
        <color indexed="64"/>
      </right>
      <top/>
      <bottom style="medium">
        <color rgb="FFCFD8E7"/>
      </bottom>
      <diagonal/>
    </border>
    <border>
      <left style="medium">
        <color indexed="64"/>
      </left>
      <right style="medium">
        <color rgb="FF515D7D"/>
      </right>
      <top/>
      <bottom style="medium">
        <color indexed="64"/>
      </bottom>
      <diagonal/>
    </border>
    <border>
      <left/>
      <right style="medium">
        <color rgb="FFCFD8E7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FD8E7"/>
      </right>
      <top style="medium">
        <color indexed="64"/>
      </top>
      <bottom style="medium">
        <color indexed="64"/>
      </bottom>
      <diagonal/>
    </border>
    <border>
      <left/>
      <right style="medium">
        <color rgb="FFCFD8E7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CFD8E7"/>
      </bottom>
      <diagonal/>
    </border>
    <border>
      <left/>
      <right style="medium">
        <color indexed="64"/>
      </right>
      <top style="medium">
        <color indexed="64"/>
      </top>
      <bottom style="medium">
        <color rgb="FFCFD8E7"/>
      </bottom>
      <diagonal/>
    </border>
    <border>
      <left style="medium">
        <color indexed="64"/>
      </left>
      <right style="medium">
        <color indexed="64"/>
      </right>
      <top/>
      <bottom style="medium">
        <color rgb="FFCFD8E7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CFD8E7"/>
      </right>
      <top style="medium">
        <color indexed="64"/>
      </top>
      <bottom style="medium">
        <color rgb="FFCFD8E7"/>
      </bottom>
      <diagonal/>
    </border>
    <border>
      <left style="medium">
        <color indexed="64"/>
      </left>
      <right style="medium">
        <color theme="2"/>
      </right>
      <top style="medium">
        <color indexed="64"/>
      </top>
      <bottom style="medium">
        <color rgb="FFCFD8E7"/>
      </bottom>
      <diagonal/>
    </border>
    <border>
      <left style="medium">
        <color indexed="64"/>
      </left>
      <right style="medium">
        <color theme="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2"/>
      </right>
      <top/>
      <bottom style="medium">
        <color rgb="FFCFD8E7"/>
      </bottom>
      <diagonal/>
    </border>
    <border>
      <left style="medium">
        <color indexed="64"/>
      </left>
      <right style="medium">
        <color theme="2"/>
      </right>
      <top/>
      <bottom style="medium">
        <color indexed="64"/>
      </bottom>
      <diagonal/>
    </border>
    <border>
      <left style="medium">
        <color rgb="FFCFD8E7"/>
      </left>
      <right style="medium">
        <color rgb="FFCFD8E7"/>
      </right>
      <top style="medium">
        <color indexed="64"/>
      </top>
      <bottom style="medium">
        <color indexed="64"/>
      </bottom>
      <diagonal/>
    </border>
    <border>
      <left style="medium">
        <color rgb="FFCFD8E7"/>
      </left>
      <right style="medium">
        <color rgb="FFCFD8E7"/>
      </right>
      <top style="medium">
        <color indexed="64"/>
      </top>
      <bottom style="medium">
        <color rgb="FFCFD8E7"/>
      </bottom>
      <diagonal/>
    </border>
    <border>
      <left style="medium">
        <color rgb="FFCFD8E7"/>
      </left>
      <right style="medium">
        <color rgb="FFCFD8E7"/>
      </right>
      <top/>
      <bottom style="medium">
        <color rgb="FFCFD8E7"/>
      </bottom>
      <diagonal/>
    </border>
    <border>
      <left style="medium">
        <color rgb="FFCFD8E7"/>
      </left>
      <right style="medium">
        <color rgb="FFCFD8E7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515D7D"/>
      </right>
      <top/>
      <bottom/>
      <diagonal/>
    </border>
    <border>
      <left/>
      <right style="medium">
        <color rgb="FFCFD8E7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2"/>
      </right>
      <top/>
      <bottom/>
      <diagonal/>
    </border>
    <border>
      <left style="medium">
        <color rgb="FFCFD8E7"/>
      </left>
      <right style="medium">
        <color rgb="FFCFD8E7"/>
      </right>
      <top/>
      <bottom/>
      <diagonal/>
    </border>
    <border>
      <left style="medium">
        <color indexed="64"/>
      </left>
      <right style="medium">
        <color rgb="FF515D7D"/>
      </right>
      <top style="medium">
        <color indexed="64"/>
      </top>
      <bottom style="medium">
        <color indexed="64"/>
      </bottom>
      <diagonal/>
    </border>
    <border>
      <left/>
      <right style="medium">
        <color rgb="FF515D7D"/>
      </right>
      <top/>
      <bottom style="medium">
        <color rgb="FFCFD8E7"/>
      </bottom>
      <diagonal/>
    </border>
    <border>
      <left style="medium">
        <color indexed="64"/>
      </left>
      <right style="medium">
        <color rgb="FF515D7D"/>
      </right>
      <top style="medium">
        <color indexed="64"/>
      </top>
      <bottom/>
      <diagonal/>
    </border>
    <border>
      <left/>
      <right style="medium">
        <color rgb="FF515D7D"/>
      </right>
      <top style="medium">
        <color indexed="64"/>
      </top>
      <bottom style="medium">
        <color rgb="FFCFD8E7"/>
      </bottom>
      <diagonal/>
    </border>
    <border>
      <left/>
      <right style="medium">
        <color rgb="FF515D7D"/>
      </right>
      <top/>
      <bottom style="medium">
        <color indexed="64"/>
      </bottom>
      <diagonal/>
    </border>
    <border>
      <left style="medium">
        <color rgb="FF515D7D"/>
      </left>
      <right style="medium">
        <color rgb="FF515D7D"/>
      </right>
      <top style="medium">
        <color indexed="64"/>
      </top>
      <bottom/>
      <diagonal/>
    </border>
    <border>
      <left style="medium">
        <color rgb="FF515D7D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515D7D"/>
      </left>
      <right style="medium">
        <color rgb="FF515D7D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FD8E7"/>
      </left>
      <right style="medium">
        <color indexed="64"/>
      </right>
      <top style="medium">
        <color indexed="64"/>
      </top>
      <bottom style="medium">
        <color rgb="FFCFD8E7"/>
      </bottom>
      <diagonal/>
    </border>
    <border>
      <left style="medium">
        <color rgb="FFCFD8E7"/>
      </left>
      <right style="medium">
        <color indexed="64"/>
      </right>
      <top/>
      <bottom/>
      <diagonal/>
    </border>
    <border>
      <left style="medium">
        <color rgb="FFCFD8E7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FD8E7"/>
      </left>
      <right style="medium">
        <color indexed="64"/>
      </right>
      <top/>
      <bottom style="medium">
        <color rgb="FFCFD8E7"/>
      </bottom>
      <diagonal/>
    </border>
    <border>
      <left style="medium">
        <color rgb="FFCFD8E7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9" fontId="7" fillId="0" borderId="3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9" fontId="7" fillId="0" borderId="3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9" fontId="7" fillId="0" borderId="3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10" fontId="19" fillId="0" borderId="14" xfId="0" applyNumberFormat="1" applyFont="1" applyBorder="1" applyAlignment="1">
      <alignment horizontal="center" vertical="center" wrapText="1"/>
    </xf>
    <xf numFmtId="178" fontId="13" fillId="0" borderId="16" xfId="0" applyNumberFormat="1" applyFont="1" applyBorder="1" applyAlignment="1">
      <alignment horizontal="center" vertical="center" wrapText="1"/>
    </xf>
    <xf numFmtId="176" fontId="13" fillId="6" borderId="19" xfId="0" applyNumberFormat="1" applyFont="1" applyFill="1" applyBorder="1" applyAlignment="1">
      <alignment horizontal="center" vertical="center" wrapText="1"/>
    </xf>
    <xf numFmtId="176" fontId="13" fillId="6" borderId="18" xfId="0" applyNumberFormat="1" applyFont="1" applyFill="1" applyBorder="1" applyAlignment="1">
      <alignment horizontal="center" vertical="center" wrapText="1"/>
    </xf>
    <xf numFmtId="176" fontId="13" fillId="6" borderId="24" xfId="0" applyNumberFormat="1" applyFont="1" applyFill="1" applyBorder="1" applyAlignment="1">
      <alignment horizontal="center" vertical="center" wrapText="1"/>
    </xf>
    <xf numFmtId="176" fontId="13" fillId="6" borderId="15" xfId="0" applyNumberFormat="1" applyFont="1" applyFill="1" applyBorder="1" applyAlignment="1">
      <alignment horizontal="center" vertical="center" wrapText="1"/>
    </xf>
    <xf numFmtId="176" fontId="20" fillId="9" borderId="19" xfId="0" applyNumberFormat="1" applyFont="1" applyFill="1" applyBorder="1" applyAlignment="1">
      <alignment horizontal="center" vertical="center" wrapText="1"/>
    </xf>
    <xf numFmtId="177" fontId="20" fillId="9" borderId="18" xfId="0" applyNumberFormat="1" applyFont="1" applyFill="1" applyBorder="1" applyAlignment="1">
      <alignment horizontal="center" vertical="center" wrapText="1"/>
    </xf>
    <xf numFmtId="177" fontId="20" fillId="9" borderId="24" xfId="0" applyNumberFormat="1" applyFont="1" applyFill="1" applyBorder="1" applyAlignment="1">
      <alignment horizontal="center" vertical="center" wrapText="1"/>
    </xf>
    <xf numFmtId="176" fontId="20" fillId="9" borderId="15" xfId="0" applyNumberFormat="1" applyFont="1" applyFill="1" applyBorder="1" applyAlignment="1">
      <alignment horizontal="center" vertical="center" wrapText="1"/>
    </xf>
    <xf numFmtId="176" fontId="20" fillId="8" borderId="19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10" fontId="19" fillId="0" borderId="29" xfId="0" applyNumberFormat="1" applyFont="1" applyBorder="1" applyAlignment="1">
      <alignment horizontal="center" vertical="center" wrapText="1"/>
    </xf>
    <xf numFmtId="10" fontId="19" fillId="0" borderId="0" xfId="0" applyNumberFormat="1" applyFont="1" applyBorder="1" applyAlignment="1">
      <alignment horizontal="center" vertical="center" wrapText="1"/>
    </xf>
    <xf numFmtId="178" fontId="13" fillId="0" borderId="30" xfId="0" applyNumberFormat="1" applyFont="1" applyBorder="1" applyAlignment="1">
      <alignment horizontal="center" vertical="center" wrapText="1"/>
    </xf>
    <xf numFmtId="176" fontId="13" fillId="6" borderId="31" xfId="0" applyNumberFormat="1" applyFont="1" applyFill="1" applyBorder="1" applyAlignment="1">
      <alignment horizontal="center" vertical="center" wrapText="1"/>
    </xf>
    <xf numFmtId="176" fontId="13" fillId="6" borderId="29" xfId="0" applyNumberFormat="1" applyFont="1" applyFill="1" applyBorder="1" applyAlignment="1">
      <alignment horizontal="center" vertical="center" wrapText="1"/>
    </xf>
    <xf numFmtId="176" fontId="13" fillId="6" borderId="32" xfId="0" applyNumberFormat="1" applyFont="1" applyFill="1" applyBorder="1" applyAlignment="1">
      <alignment horizontal="center" vertical="center" wrapText="1"/>
    </xf>
    <xf numFmtId="176" fontId="13" fillId="6" borderId="27" xfId="0" applyNumberFormat="1" applyFont="1" applyFill="1" applyBorder="1" applyAlignment="1">
      <alignment horizontal="center" vertical="center" wrapText="1"/>
    </xf>
    <xf numFmtId="176" fontId="20" fillId="9" borderId="31" xfId="0" applyNumberFormat="1" applyFont="1" applyFill="1" applyBorder="1" applyAlignment="1">
      <alignment horizontal="center" vertical="center" wrapText="1"/>
    </xf>
    <xf numFmtId="177" fontId="20" fillId="9" borderId="29" xfId="0" applyNumberFormat="1" applyFont="1" applyFill="1" applyBorder="1" applyAlignment="1">
      <alignment horizontal="center" vertical="center" wrapText="1"/>
    </xf>
    <xf numFmtId="177" fontId="20" fillId="9" borderId="32" xfId="0" applyNumberFormat="1" applyFont="1" applyFill="1" applyBorder="1" applyAlignment="1">
      <alignment horizontal="center" vertical="center" wrapText="1"/>
    </xf>
    <xf numFmtId="176" fontId="20" fillId="9" borderId="27" xfId="0" applyNumberFormat="1" applyFont="1" applyFill="1" applyBorder="1" applyAlignment="1">
      <alignment horizontal="center" vertical="center" wrapText="1"/>
    </xf>
    <xf numFmtId="176" fontId="20" fillId="8" borderId="3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0" fontId="21" fillId="0" borderId="12" xfId="0" applyNumberFormat="1" applyFont="1" applyBorder="1" applyAlignment="1">
      <alignment horizontal="center" vertical="center" wrapText="1"/>
    </xf>
    <xf numFmtId="10" fontId="21" fillId="0" borderId="9" xfId="0" applyNumberFormat="1" applyFont="1" applyBorder="1" applyAlignment="1">
      <alignment horizontal="center" vertical="center" wrapText="1"/>
    </xf>
    <xf numFmtId="178" fontId="14" fillId="0" borderId="2" xfId="0" applyNumberFormat="1" applyFont="1" applyBorder="1" applyAlignment="1">
      <alignment horizontal="center" vertical="center" wrapText="1"/>
    </xf>
    <xf numFmtId="176" fontId="14" fillId="6" borderId="20" xfId="0" applyNumberFormat="1" applyFont="1" applyFill="1" applyBorder="1" applyAlignment="1">
      <alignment horizontal="center" vertical="center" wrapText="1"/>
    </xf>
    <xf numFmtId="176" fontId="14" fillId="6" borderId="12" xfId="0" applyNumberFormat="1" applyFont="1" applyFill="1" applyBorder="1" applyAlignment="1">
      <alignment horizontal="center" vertical="center" wrapText="1"/>
    </xf>
    <xf numFmtId="176" fontId="14" fillId="6" borderId="23" xfId="0" applyNumberFormat="1" applyFont="1" applyFill="1" applyBorder="1" applyAlignment="1">
      <alignment horizontal="center" vertical="center" wrapText="1"/>
    </xf>
    <xf numFmtId="176" fontId="14" fillId="6" borderId="10" xfId="0" applyNumberFormat="1" applyFont="1" applyFill="1" applyBorder="1" applyAlignment="1">
      <alignment horizontal="center" vertical="center" wrapText="1"/>
    </xf>
    <xf numFmtId="176" fontId="14" fillId="9" borderId="20" xfId="0" applyNumberFormat="1" applyFont="1" applyFill="1" applyBorder="1" applyAlignment="1">
      <alignment horizontal="center" vertical="center" wrapText="1"/>
    </xf>
    <xf numFmtId="177" fontId="14" fillId="9" borderId="12" xfId="0" applyNumberFormat="1" applyFont="1" applyFill="1" applyBorder="1" applyAlignment="1">
      <alignment horizontal="center" vertical="center" wrapText="1"/>
    </xf>
    <xf numFmtId="177" fontId="14" fillId="9" borderId="23" xfId="0" applyNumberFormat="1" applyFont="1" applyFill="1" applyBorder="1" applyAlignment="1">
      <alignment horizontal="center" vertical="center" wrapText="1"/>
    </xf>
    <xf numFmtId="176" fontId="14" fillId="9" borderId="10" xfId="0" applyNumberFormat="1" applyFont="1" applyFill="1" applyBorder="1" applyAlignment="1">
      <alignment horizontal="center" vertical="center" wrapText="1"/>
    </xf>
    <xf numFmtId="176" fontId="14" fillId="8" borderId="20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178" fontId="15" fillId="0" borderId="30" xfId="0" applyNumberFormat="1" applyFont="1" applyBorder="1" applyAlignment="1">
      <alignment horizontal="center" vertical="center" wrapText="1"/>
    </xf>
    <xf numFmtId="176" fontId="15" fillId="6" borderId="31" xfId="0" applyNumberFormat="1" applyFont="1" applyFill="1" applyBorder="1" applyAlignment="1">
      <alignment horizontal="center" vertical="center" wrapText="1"/>
    </xf>
    <xf numFmtId="176" fontId="15" fillId="6" borderId="29" xfId="0" applyNumberFormat="1" applyFont="1" applyFill="1" applyBorder="1" applyAlignment="1">
      <alignment horizontal="center" vertical="center" wrapText="1"/>
    </xf>
    <xf numFmtId="176" fontId="15" fillId="6" borderId="32" xfId="0" applyNumberFormat="1" applyFont="1" applyFill="1" applyBorder="1" applyAlignment="1">
      <alignment horizontal="center" vertical="center" wrapText="1"/>
    </xf>
    <xf numFmtId="176" fontId="15" fillId="6" borderId="27" xfId="0" applyNumberFormat="1" applyFont="1" applyFill="1" applyBorder="1" applyAlignment="1">
      <alignment horizontal="center" vertical="center" wrapText="1"/>
    </xf>
    <xf numFmtId="176" fontId="15" fillId="9" borderId="31" xfId="0" applyNumberFormat="1" applyFont="1" applyFill="1" applyBorder="1" applyAlignment="1">
      <alignment horizontal="center" vertical="center" wrapText="1"/>
    </xf>
    <xf numFmtId="177" fontId="15" fillId="9" borderId="29" xfId="0" applyNumberFormat="1" applyFont="1" applyFill="1" applyBorder="1" applyAlignment="1">
      <alignment horizontal="center" vertical="center" wrapText="1"/>
    </xf>
    <xf numFmtId="177" fontId="15" fillId="9" borderId="32" xfId="0" applyNumberFormat="1" applyFont="1" applyFill="1" applyBorder="1" applyAlignment="1">
      <alignment horizontal="center" vertical="center" wrapText="1"/>
    </xf>
    <xf numFmtId="176" fontId="15" fillId="9" borderId="27" xfId="0" applyNumberFormat="1" applyFont="1" applyFill="1" applyBorder="1" applyAlignment="1">
      <alignment horizontal="center" vertical="center" wrapText="1"/>
    </xf>
    <xf numFmtId="176" fontId="15" fillId="8" borderId="31" xfId="0" applyNumberFormat="1" applyFont="1" applyFill="1" applyBorder="1" applyAlignment="1">
      <alignment horizontal="center" vertical="center" wrapText="1"/>
    </xf>
    <xf numFmtId="176" fontId="13" fillId="6" borderId="21" xfId="0" applyNumberFormat="1" applyFont="1" applyFill="1" applyBorder="1" applyAlignment="1">
      <alignment horizontal="center" vertical="center" wrapText="1"/>
    </xf>
    <xf numFmtId="176" fontId="13" fillId="6" borderId="1" xfId="0" applyNumberFormat="1" applyFont="1" applyFill="1" applyBorder="1" applyAlignment="1">
      <alignment horizontal="center" vertical="center" wrapText="1"/>
    </xf>
    <xf numFmtId="176" fontId="13" fillId="6" borderId="25" xfId="0" applyNumberFormat="1" applyFont="1" applyFill="1" applyBorder="1" applyAlignment="1">
      <alignment horizontal="center" vertical="center" wrapText="1"/>
    </xf>
    <xf numFmtId="176" fontId="13" fillId="6" borderId="4" xfId="0" applyNumberFormat="1" applyFont="1" applyFill="1" applyBorder="1" applyAlignment="1">
      <alignment horizontal="center" vertical="center" wrapText="1"/>
    </xf>
    <xf numFmtId="176" fontId="20" fillId="9" borderId="21" xfId="0" applyNumberFormat="1" applyFont="1" applyFill="1" applyBorder="1" applyAlignment="1">
      <alignment horizontal="center" vertical="center" wrapText="1"/>
    </xf>
    <xf numFmtId="177" fontId="20" fillId="9" borderId="1" xfId="0" applyNumberFormat="1" applyFont="1" applyFill="1" applyBorder="1" applyAlignment="1">
      <alignment horizontal="center" vertical="center" wrapText="1"/>
    </xf>
    <xf numFmtId="177" fontId="20" fillId="9" borderId="25" xfId="0" applyNumberFormat="1" applyFont="1" applyFill="1" applyBorder="1" applyAlignment="1">
      <alignment horizontal="center" vertical="center" wrapText="1"/>
    </xf>
    <xf numFmtId="176" fontId="20" fillId="9" borderId="4" xfId="0" applyNumberFormat="1" applyFont="1" applyFill="1" applyBorder="1" applyAlignment="1">
      <alignment horizontal="center" vertical="center" wrapText="1"/>
    </xf>
    <xf numFmtId="176" fontId="20" fillId="8" borderId="21" xfId="0" applyNumberFormat="1" applyFont="1" applyFill="1" applyBorder="1" applyAlignment="1">
      <alignment horizontal="center" vertical="center" wrapText="1"/>
    </xf>
    <xf numFmtId="10" fontId="19" fillId="0" borderId="6" xfId="0" applyNumberFormat="1" applyFont="1" applyBorder="1" applyAlignment="1">
      <alignment horizontal="center" vertical="center" wrapText="1"/>
    </xf>
    <xf numFmtId="10" fontId="19" fillId="0" borderId="13" xfId="0" applyNumberFormat="1" applyFont="1" applyBorder="1" applyAlignment="1">
      <alignment horizontal="center" vertical="center" wrapText="1"/>
    </xf>
    <xf numFmtId="178" fontId="13" fillId="0" borderId="17" xfId="0" applyNumberFormat="1" applyFont="1" applyBorder="1" applyAlignment="1">
      <alignment horizontal="center" vertical="center" wrapText="1"/>
    </xf>
    <xf numFmtId="176" fontId="13" fillId="6" borderId="22" xfId="0" applyNumberFormat="1" applyFont="1" applyFill="1" applyBorder="1" applyAlignment="1">
      <alignment horizontal="center" vertical="center" wrapText="1"/>
    </xf>
    <xf numFmtId="176" fontId="13" fillId="6" borderId="6" xfId="0" applyNumberFormat="1" applyFont="1" applyFill="1" applyBorder="1" applyAlignment="1">
      <alignment horizontal="center" vertical="center" wrapText="1"/>
    </xf>
    <xf numFmtId="176" fontId="13" fillId="6" borderId="26" xfId="0" applyNumberFormat="1" applyFont="1" applyFill="1" applyBorder="1" applyAlignment="1">
      <alignment horizontal="center" vertical="center" wrapText="1"/>
    </xf>
    <xf numFmtId="176" fontId="13" fillId="6" borderId="7" xfId="0" applyNumberFormat="1" applyFont="1" applyFill="1" applyBorder="1" applyAlignment="1">
      <alignment horizontal="center" vertical="center" wrapText="1"/>
    </xf>
    <xf numFmtId="176" fontId="20" fillId="9" borderId="22" xfId="0" applyNumberFormat="1" applyFont="1" applyFill="1" applyBorder="1" applyAlignment="1">
      <alignment horizontal="center" vertical="center" wrapText="1"/>
    </xf>
    <xf numFmtId="177" fontId="20" fillId="9" borderId="6" xfId="0" applyNumberFormat="1" applyFont="1" applyFill="1" applyBorder="1" applyAlignment="1">
      <alignment horizontal="center" vertical="center" wrapText="1"/>
    </xf>
    <xf numFmtId="177" fontId="20" fillId="9" borderId="26" xfId="0" applyNumberFormat="1" applyFont="1" applyFill="1" applyBorder="1" applyAlignment="1">
      <alignment horizontal="center" vertical="center" wrapText="1"/>
    </xf>
    <xf numFmtId="176" fontId="20" fillId="9" borderId="7" xfId="0" applyNumberFormat="1" applyFont="1" applyFill="1" applyBorder="1" applyAlignment="1">
      <alignment horizontal="center" vertical="center" wrapText="1"/>
    </xf>
    <xf numFmtId="176" fontId="20" fillId="8" borderId="22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0" fontId="21" fillId="0" borderId="13" xfId="0" applyNumberFormat="1" applyFont="1" applyBorder="1" applyAlignment="1">
      <alignment horizontal="center" vertical="center" wrapText="1"/>
    </xf>
    <xf numFmtId="176" fontId="14" fillId="8" borderId="22" xfId="0" applyNumberFormat="1" applyFont="1" applyFill="1" applyBorder="1" applyAlignment="1">
      <alignment horizontal="center" vertical="center" wrapText="1"/>
    </xf>
    <xf numFmtId="178" fontId="23" fillId="0" borderId="17" xfId="0" applyNumberFormat="1" applyFont="1" applyBorder="1" applyAlignment="1">
      <alignment horizontal="center" vertical="center" wrapText="1"/>
    </xf>
    <xf numFmtId="176" fontId="23" fillId="6" borderId="22" xfId="0" applyNumberFormat="1" applyFont="1" applyFill="1" applyBorder="1" applyAlignment="1">
      <alignment horizontal="center" vertical="center" wrapText="1"/>
    </xf>
    <xf numFmtId="176" fontId="23" fillId="6" borderId="6" xfId="0" applyNumberFormat="1" applyFont="1" applyFill="1" applyBorder="1" applyAlignment="1">
      <alignment horizontal="center" vertical="center" wrapText="1"/>
    </xf>
    <xf numFmtId="176" fontId="23" fillId="6" borderId="26" xfId="0" applyNumberFormat="1" applyFont="1" applyFill="1" applyBorder="1" applyAlignment="1">
      <alignment horizontal="center" vertical="center" wrapText="1"/>
    </xf>
    <xf numFmtId="176" fontId="23" fillId="6" borderId="7" xfId="0" applyNumberFormat="1" applyFont="1" applyFill="1" applyBorder="1" applyAlignment="1">
      <alignment horizontal="center" vertical="center" wrapText="1"/>
    </xf>
    <xf numFmtId="176" fontId="23" fillId="9" borderId="22" xfId="0" applyNumberFormat="1" applyFont="1" applyFill="1" applyBorder="1" applyAlignment="1">
      <alignment horizontal="center" vertical="center" wrapText="1"/>
    </xf>
    <xf numFmtId="177" fontId="23" fillId="9" borderId="6" xfId="0" applyNumberFormat="1" applyFont="1" applyFill="1" applyBorder="1" applyAlignment="1">
      <alignment horizontal="center" vertical="center" wrapText="1"/>
    </xf>
    <xf numFmtId="177" fontId="23" fillId="9" borderId="26" xfId="0" applyNumberFormat="1" applyFont="1" applyFill="1" applyBorder="1" applyAlignment="1">
      <alignment horizontal="center" vertical="center" wrapText="1"/>
    </xf>
    <xf numFmtId="176" fontId="23" fillId="9" borderId="7" xfId="0" applyNumberFormat="1" applyFont="1" applyFill="1" applyBorder="1" applyAlignment="1">
      <alignment horizontal="center" vertical="center" wrapText="1"/>
    </xf>
    <xf numFmtId="10" fontId="24" fillId="0" borderId="6" xfId="0" applyNumberFormat="1" applyFont="1" applyBorder="1" applyAlignment="1">
      <alignment horizontal="center" vertical="center" wrapText="1"/>
    </xf>
    <xf numFmtId="10" fontId="24" fillId="0" borderId="13" xfId="0" applyNumberFormat="1" applyFont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0" fontId="22" fillId="0" borderId="9" xfId="0" applyNumberFormat="1" applyFont="1" applyBorder="1" applyAlignment="1">
      <alignment horizontal="center" vertical="center" wrapText="1"/>
    </xf>
    <xf numFmtId="10" fontId="22" fillId="0" borderId="12" xfId="0" applyNumberFormat="1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center" vertical="center" wrapText="1"/>
    </xf>
    <xf numFmtId="176" fontId="15" fillId="6" borderId="20" xfId="0" applyNumberFormat="1" applyFont="1" applyFill="1" applyBorder="1" applyAlignment="1">
      <alignment horizontal="center" vertical="center" wrapText="1"/>
    </xf>
    <xf numFmtId="176" fontId="15" fillId="6" borderId="12" xfId="0" applyNumberFormat="1" applyFont="1" applyFill="1" applyBorder="1" applyAlignment="1">
      <alignment horizontal="center" vertical="center" wrapText="1"/>
    </xf>
    <xf numFmtId="176" fontId="15" fillId="6" borderId="23" xfId="0" applyNumberFormat="1" applyFont="1" applyFill="1" applyBorder="1" applyAlignment="1">
      <alignment horizontal="center" vertical="center" wrapText="1"/>
    </xf>
    <xf numFmtId="176" fontId="15" fillId="6" borderId="10" xfId="0" applyNumberFormat="1" applyFont="1" applyFill="1" applyBorder="1" applyAlignment="1">
      <alignment horizontal="center" vertical="center" wrapText="1"/>
    </xf>
    <xf numFmtId="176" fontId="15" fillId="9" borderId="20" xfId="0" applyNumberFormat="1" applyFont="1" applyFill="1" applyBorder="1" applyAlignment="1">
      <alignment horizontal="center" vertical="center" wrapText="1"/>
    </xf>
    <xf numFmtId="177" fontId="15" fillId="9" borderId="12" xfId="0" applyNumberFormat="1" applyFont="1" applyFill="1" applyBorder="1" applyAlignment="1">
      <alignment horizontal="center" vertical="center" wrapText="1"/>
    </xf>
    <xf numFmtId="177" fontId="15" fillId="9" borderId="23" xfId="0" applyNumberFormat="1" applyFont="1" applyFill="1" applyBorder="1" applyAlignment="1">
      <alignment horizontal="center" vertical="center" wrapText="1"/>
    </xf>
    <xf numFmtId="176" fontId="15" fillId="9" borderId="10" xfId="0" applyNumberFormat="1" applyFont="1" applyFill="1" applyBorder="1" applyAlignment="1">
      <alignment horizontal="center" vertical="center" wrapText="1"/>
    </xf>
    <xf numFmtId="177" fontId="20" fillId="8" borderId="18" xfId="0" applyNumberFormat="1" applyFont="1" applyFill="1" applyBorder="1" applyAlignment="1">
      <alignment horizontal="center" vertical="center" wrapText="1"/>
    </xf>
    <xf numFmtId="177" fontId="20" fillId="8" borderId="29" xfId="0" applyNumberFormat="1" applyFont="1" applyFill="1" applyBorder="1" applyAlignment="1">
      <alignment horizontal="center" vertical="center" wrapText="1"/>
    </xf>
    <xf numFmtId="177" fontId="14" fillId="8" borderId="12" xfId="0" applyNumberFormat="1" applyFont="1" applyFill="1" applyBorder="1" applyAlignment="1">
      <alignment horizontal="center" vertical="center" wrapText="1"/>
    </xf>
    <xf numFmtId="177" fontId="15" fillId="8" borderId="29" xfId="0" applyNumberFormat="1" applyFont="1" applyFill="1" applyBorder="1" applyAlignment="1">
      <alignment horizontal="center" vertical="center" wrapText="1"/>
    </xf>
    <xf numFmtId="177" fontId="20" fillId="8" borderId="1" xfId="0" applyNumberFormat="1" applyFont="1" applyFill="1" applyBorder="1" applyAlignment="1">
      <alignment horizontal="center" vertical="center" wrapText="1"/>
    </xf>
    <xf numFmtId="177" fontId="20" fillId="8" borderId="6" xfId="0" applyNumberFormat="1" applyFont="1" applyFill="1" applyBorder="1" applyAlignment="1">
      <alignment horizontal="center" vertical="center" wrapText="1"/>
    </xf>
    <xf numFmtId="176" fontId="15" fillId="8" borderId="20" xfId="0" applyNumberFormat="1" applyFont="1" applyFill="1" applyBorder="1" applyAlignment="1">
      <alignment horizontal="center" vertical="center" wrapText="1"/>
    </xf>
    <xf numFmtId="177" fontId="15" fillId="8" borderId="12" xfId="0" applyNumberFormat="1" applyFont="1" applyFill="1" applyBorder="1" applyAlignment="1">
      <alignment horizontal="center" vertical="center" wrapText="1"/>
    </xf>
    <xf numFmtId="177" fontId="20" fillId="8" borderId="44" xfId="0" applyNumberFormat="1" applyFont="1" applyFill="1" applyBorder="1" applyAlignment="1">
      <alignment horizontal="center" vertical="center" wrapText="1"/>
    </xf>
    <xf numFmtId="177" fontId="20" fillId="8" borderId="45" xfId="0" applyNumberFormat="1" applyFont="1" applyFill="1" applyBorder="1" applyAlignment="1">
      <alignment horizontal="center" vertical="center" wrapText="1"/>
    </xf>
    <xf numFmtId="177" fontId="14" fillId="8" borderId="46" xfId="0" applyNumberFormat="1" applyFont="1" applyFill="1" applyBorder="1" applyAlignment="1">
      <alignment horizontal="center" vertical="center" wrapText="1"/>
    </xf>
    <xf numFmtId="177" fontId="15" fillId="8" borderId="45" xfId="0" applyNumberFormat="1" applyFont="1" applyFill="1" applyBorder="1" applyAlignment="1">
      <alignment horizontal="center" vertical="center" wrapText="1"/>
    </xf>
    <xf numFmtId="177" fontId="20" fillId="8" borderId="47" xfId="0" applyNumberFormat="1" applyFont="1" applyFill="1" applyBorder="1" applyAlignment="1">
      <alignment horizontal="center" vertical="center" wrapText="1"/>
    </xf>
    <xf numFmtId="177" fontId="20" fillId="8" borderId="48" xfId="0" applyNumberFormat="1" applyFont="1" applyFill="1" applyBorder="1" applyAlignment="1">
      <alignment horizontal="center" vertical="center" wrapText="1"/>
    </xf>
    <xf numFmtId="177" fontId="15" fillId="8" borderId="46" xfId="0" applyNumberFormat="1" applyFont="1" applyFill="1" applyBorder="1" applyAlignment="1">
      <alignment horizontal="center" vertical="center" wrapText="1"/>
    </xf>
    <xf numFmtId="177" fontId="14" fillId="8" borderId="6" xfId="0" applyNumberFormat="1" applyFont="1" applyFill="1" applyBorder="1" applyAlignment="1">
      <alignment horizontal="center" vertical="center" wrapText="1"/>
    </xf>
    <xf numFmtId="177" fontId="14" fillId="8" borderId="48" xfId="0" applyNumberFormat="1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26" fillId="11" borderId="8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0" fontId="26" fillId="15" borderId="8" xfId="0" applyFont="1" applyFill="1" applyBorder="1" applyAlignment="1">
      <alignment horizontal="center" vertical="center"/>
    </xf>
    <xf numFmtId="0" fontId="26" fillId="15" borderId="9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46FE-4793-4B6F-A66E-8E720227C26F}">
  <dimension ref="B1:R22"/>
  <sheetViews>
    <sheetView tabSelected="1" zoomScale="40" zoomScaleNormal="40" workbookViewId="0"/>
  </sheetViews>
  <sheetFormatPr defaultRowHeight="16.5" x14ac:dyDescent="0.3"/>
  <cols>
    <col min="2" max="2" width="75" customWidth="1"/>
    <col min="3" max="6" width="20.25" customWidth="1"/>
    <col min="7" max="7" width="25.875" bestFit="1" customWidth="1"/>
    <col min="8" max="8" width="26.875" bestFit="1" customWidth="1"/>
    <col min="9" max="9" width="25.875" bestFit="1" customWidth="1"/>
    <col min="10" max="12" width="27.125" bestFit="1" customWidth="1"/>
    <col min="13" max="15" width="27.375" bestFit="1" customWidth="1"/>
    <col min="16" max="16" width="27.25" customWidth="1"/>
    <col min="17" max="17" width="24.875" bestFit="1" customWidth="1"/>
    <col min="18" max="18" width="27.25" customWidth="1"/>
  </cols>
  <sheetData>
    <row r="1" spans="2:18" ht="124.9" customHeight="1" thickBot="1" x14ac:dyDescent="0.35">
      <c r="B1" s="178" t="s">
        <v>40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80"/>
    </row>
    <row r="2" spans="2:18" ht="57.6" customHeight="1" thickBot="1" x14ac:dyDescent="0.35">
      <c r="B2" s="151" t="s">
        <v>16</v>
      </c>
      <c r="C2" s="156" t="s">
        <v>2</v>
      </c>
      <c r="D2" s="157"/>
      <c r="E2" s="157"/>
      <c r="F2" s="157"/>
      <c r="G2" s="158"/>
      <c r="H2" s="159" t="s">
        <v>14</v>
      </c>
      <c r="I2" s="160"/>
      <c r="J2" s="160"/>
      <c r="K2" s="161"/>
      <c r="L2" s="162" t="s">
        <v>15</v>
      </c>
      <c r="M2" s="163"/>
      <c r="N2" s="163"/>
      <c r="O2" s="164"/>
      <c r="P2" s="153" t="s">
        <v>37</v>
      </c>
      <c r="Q2" s="154"/>
      <c r="R2" s="155"/>
    </row>
    <row r="3" spans="2:18" ht="77.45" customHeight="1" thickBot="1" x14ac:dyDescent="0.35">
      <c r="B3" s="152"/>
      <c r="C3" s="113" t="s">
        <v>3</v>
      </c>
      <c r="D3" s="114" t="s">
        <v>0</v>
      </c>
      <c r="E3" s="115" t="s">
        <v>1</v>
      </c>
      <c r="F3" s="115" t="s">
        <v>19</v>
      </c>
      <c r="G3" s="116" t="s">
        <v>24</v>
      </c>
      <c r="H3" s="117" t="s">
        <v>18</v>
      </c>
      <c r="I3" s="118" t="s">
        <v>20</v>
      </c>
      <c r="J3" s="119" t="s">
        <v>21</v>
      </c>
      <c r="K3" s="120" t="s">
        <v>17</v>
      </c>
      <c r="L3" s="117" t="s">
        <v>18</v>
      </c>
      <c r="M3" s="118" t="s">
        <v>20</v>
      </c>
      <c r="N3" s="119" t="s">
        <v>21</v>
      </c>
      <c r="O3" s="120" t="s">
        <v>17</v>
      </c>
      <c r="P3" s="117" t="s">
        <v>36</v>
      </c>
      <c r="Q3" s="118" t="s">
        <v>22</v>
      </c>
      <c r="R3" s="150" t="s">
        <v>23</v>
      </c>
    </row>
    <row r="4" spans="2:18" s="21" customFormat="1" ht="100.15" customHeight="1" thickBot="1" x14ac:dyDescent="0.35">
      <c r="B4" s="22" t="s">
        <v>5</v>
      </c>
      <c r="C4" s="27" t="s">
        <v>4</v>
      </c>
      <c r="D4" s="28">
        <v>1.8499999999999999E-2</v>
      </c>
      <c r="E4" s="29">
        <v>1.41E-2</v>
      </c>
      <c r="F4" s="29">
        <v>2.3099999999999999E-2</v>
      </c>
      <c r="G4" s="30">
        <f>0.85*D4+0.15*E4</f>
        <v>1.7839999999999998E-2</v>
      </c>
      <c r="H4" s="31">
        <f>4000/G4</f>
        <v>224215.24663677134</v>
      </c>
      <c r="I4" s="32">
        <f>5500/G4</f>
        <v>308295.9641255606</v>
      </c>
      <c r="J4" s="33">
        <f>11000/G4</f>
        <v>616591.92825112119</v>
      </c>
      <c r="K4" s="34">
        <f>16000/G4</f>
        <v>896860.98654708534</v>
      </c>
      <c r="L4" s="35">
        <f>8000/E4*(100/30)</f>
        <v>1891252.9550827423</v>
      </c>
      <c r="M4" s="36">
        <f>11000/E4*(100/30)</f>
        <v>2600472.8132387712</v>
      </c>
      <c r="N4" s="37">
        <f>11000/E4*(100/15)</f>
        <v>5200945.6264775423</v>
      </c>
      <c r="O4" s="38">
        <f>16000/E4/(15/100)</f>
        <v>7565011.8203309691</v>
      </c>
      <c r="P4" s="39">
        <f>8000/F4</f>
        <v>346320.34632034635</v>
      </c>
      <c r="Q4" s="133">
        <f>11000/F4</f>
        <v>476190.47619047621</v>
      </c>
      <c r="R4" s="141">
        <f>16000/F4</f>
        <v>692640.69264069269</v>
      </c>
    </row>
    <row r="5" spans="2:18" s="21" customFormat="1" ht="100.15" customHeight="1" thickBot="1" x14ac:dyDescent="0.35">
      <c r="B5" s="23" t="s">
        <v>6</v>
      </c>
      <c r="C5" s="40" t="s">
        <v>4</v>
      </c>
      <c r="D5" s="41">
        <v>1.8499999999999999E-2</v>
      </c>
      <c r="E5" s="42">
        <v>1.41E-2</v>
      </c>
      <c r="F5" s="42">
        <v>2.3099999999999999E-2</v>
      </c>
      <c r="G5" s="43">
        <f>0.85*D5+0.15*E5</f>
        <v>1.7839999999999998E-2</v>
      </c>
      <c r="H5" s="44">
        <f t="shared" ref="H5:H12" si="0">4000/G5</f>
        <v>224215.24663677134</v>
      </c>
      <c r="I5" s="45">
        <f t="shared" ref="I5:I12" si="1">5500/G5</f>
        <v>308295.9641255606</v>
      </c>
      <c r="J5" s="46">
        <f t="shared" ref="J5:J12" si="2">11000/G5</f>
        <v>616591.92825112119</v>
      </c>
      <c r="K5" s="47">
        <f t="shared" ref="K5:K12" si="3">16000/G5</f>
        <v>896860.98654708534</v>
      </c>
      <c r="L5" s="48">
        <f t="shared" ref="L5:L12" si="4">8000/E5*(100/30)</f>
        <v>1891252.9550827423</v>
      </c>
      <c r="M5" s="49">
        <f t="shared" ref="M5:M12" si="5">11000/E5*(100/30)</f>
        <v>2600472.8132387712</v>
      </c>
      <c r="N5" s="50">
        <f t="shared" ref="N5:N12" si="6">11000/E5*(100/15)</f>
        <v>5200945.6264775423</v>
      </c>
      <c r="O5" s="51">
        <f t="shared" ref="O5:O12" si="7">16000/E5/(15/100)</f>
        <v>7565011.8203309691</v>
      </c>
      <c r="P5" s="52">
        <f t="shared" ref="P5:P14" si="8">8000/F5</f>
        <v>346320.34632034635</v>
      </c>
      <c r="Q5" s="134">
        <f t="shared" ref="Q5:Q14" si="9">11000/F5</f>
        <v>476190.47619047621</v>
      </c>
      <c r="R5" s="142">
        <f t="shared" ref="R5:R14" si="10">16000/F5</f>
        <v>692640.69264069269</v>
      </c>
    </row>
    <row r="6" spans="2:18" s="21" customFormat="1" ht="100.15" customHeight="1" thickBot="1" x14ac:dyDescent="0.35">
      <c r="B6" s="24" t="s">
        <v>7</v>
      </c>
      <c r="C6" s="53" t="s">
        <v>4</v>
      </c>
      <c r="D6" s="54">
        <v>9.2999999999999992E-3</v>
      </c>
      <c r="E6" s="55">
        <v>4.7000000000000002E-3</v>
      </c>
      <c r="F6" s="55">
        <v>4.5999999999999999E-3</v>
      </c>
      <c r="G6" s="56">
        <f>0.85*D6+0.15*E6</f>
        <v>8.6099999999999996E-3</v>
      </c>
      <c r="H6" s="57">
        <f t="shared" si="0"/>
        <v>464576.07433217193</v>
      </c>
      <c r="I6" s="58">
        <f t="shared" si="1"/>
        <v>638792.10220673634</v>
      </c>
      <c r="J6" s="59">
        <f t="shared" si="2"/>
        <v>1277584.2044134727</v>
      </c>
      <c r="K6" s="60">
        <f t="shared" si="3"/>
        <v>1858304.2973286877</v>
      </c>
      <c r="L6" s="61">
        <f t="shared" si="4"/>
        <v>5673758.8652482266</v>
      </c>
      <c r="M6" s="62">
        <f t="shared" si="5"/>
        <v>7801418.4397163121</v>
      </c>
      <c r="N6" s="63">
        <f t="shared" si="6"/>
        <v>15602836.879432624</v>
      </c>
      <c r="O6" s="64">
        <f t="shared" si="7"/>
        <v>22695035.460992906</v>
      </c>
      <c r="P6" s="65">
        <f t="shared" si="8"/>
        <v>1739130.4347826086</v>
      </c>
      <c r="Q6" s="135">
        <f t="shared" si="9"/>
        <v>2391304.3478260869</v>
      </c>
      <c r="R6" s="143">
        <f t="shared" si="10"/>
        <v>3478260.8695652173</v>
      </c>
    </row>
    <row r="7" spans="2:18" s="21" customFormat="1" ht="100.15" customHeight="1" thickBot="1" x14ac:dyDescent="0.35">
      <c r="B7" s="25" t="s">
        <v>33</v>
      </c>
      <c r="C7" s="66" t="s">
        <v>4</v>
      </c>
      <c r="D7" s="66" t="s">
        <v>4</v>
      </c>
      <c r="E7" s="67">
        <v>8.6E-3</v>
      </c>
      <c r="F7" s="67">
        <v>2.2200000000000001E-2</v>
      </c>
      <c r="G7" s="68">
        <f>0.15*E7</f>
        <v>1.2899999999999999E-3</v>
      </c>
      <c r="H7" s="69">
        <f t="shared" si="0"/>
        <v>3100775.1937984498</v>
      </c>
      <c r="I7" s="70">
        <f t="shared" si="1"/>
        <v>4263565.8914728686</v>
      </c>
      <c r="J7" s="71">
        <f t="shared" si="2"/>
        <v>8527131.7829457372</v>
      </c>
      <c r="K7" s="72">
        <f t="shared" si="3"/>
        <v>12403100.775193799</v>
      </c>
      <c r="L7" s="73">
        <f t="shared" si="4"/>
        <v>3100775.1937984498</v>
      </c>
      <c r="M7" s="74">
        <f t="shared" si="5"/>
        <v>4263565.8914728686</v>
      </c>
      <c r="N7" s="75">
        <f t="shared" si="6"/>
        <v>8527131.7829457372</v>
      </c>
      <c r="O7" s="76">
        <f t="shared" si="7"/>
        <v>12403100.775193799</v>
      </c>
      <c r="P7" s="77">
        <f t="shared" si="8"/>
        <v>360360.36036036036</v>
      </c>
      <c r="Q7" s="136">
        <f t="shared" si="9"/>
        <v>495495.49549549544</v>
      </c>
      <c r="R7" s="144">
        <f t="shared" si="10"/>
        <v>720720.72072072071</v>
      </c>
    </row>
    <row r="8" spans="2:18" s="21" customFormat="1" ht="100.15" customHeight="1" thickBot="1" x14ac:dyDescent="0.35">
      <c r="B8" s="24" t="s">
        <v>31</v>
      </c>
      <c r="C8" s="54">
        <v>3.0300000000000001E-2</v>
      </c>
      <c r="D8" s="54">
        <v>2.8000000000000001E-2</v>
      </c>
      <c r="E8" s="55">
        <v>1.8800000000000001E-2</v>
      </c>
      <c r="F8" s="55">
        <v>1.8499999999999999E-2</v>
      </c>
      <c r="G8" s="56">
        <f>0.85*D8+0.15*E8</f>
        <v>2.6619999999999998E-2</v>
      </c>
      <c r="H8" s="57">
        <f t="shared" si="0"/>
        <v>150262.96018031557</v>
      </c>
      <c r="I8" s="58">
        <f t="shared" si="1"/>
        <v>206611.57024793391</v>
      </c>
      <c r="J8" s="59">
        <f t="shared" si="2"/>
        <v>413223.14049586782</v>
      </c>
      <c r="K8" s="60">
        <f t="shared" si="3"/>
        <v>601051.84072126227</v>
      </c>
      <c r="L8" s="61">
        <f t="shared" si="4"/>
        <v>1418439.7163120566</v>
      </c>
      <c r="M8" s="62">
        <f t="shared" si="5"/>
        <v>1950354.609929078</v>
      </c>
      <c r="N8" s="63">
        <f t="shared" si="6"/>
        <v>3900709.2198581561</v>
      </c>
      <c r="O8" s="64">
        <f t="shared" si="7"/>
        <v>5673758.8652482266</v>
      </c>
      <c r="P8" s="65">
        <f t="shared" si="8"/>
        <v>432432.43243243243</v>
      </c>
      <c r="Q8" s="135">
        <f t="shared" si="9"/>
        <v>594594.59459459467</v>
      </c>
      <c r="R8" s="143">
        <f t="shared" si="10"/>
        <v>864864.86486486485</v>
      </c>
    </row>
    <row r="9" spans="2:18" s="21" customFormat="1" ht="100.15" customHeight="1" thickBot="1" x14ac:dyDescent="0.35">
      <c r="B9" s="25" t="s">
        <v>32</v>
      </c>
      <c r="C9" s="66" t="s">
        <v>4</v>
      </c>
      <c r="D9" s="66" t="s">
        <v>4</v>
      </c>
      <c r="E9" s="67">
        <v>1.8800000000000001E-2</v>
      </c>
      <c r="F9" s="67">
        <v>1.8499999999999999E-2</v>
      </c>
      <c r="G9" s="68">
        <f>0.15*E9</f>
        <v>2.82E-3</v>
      </c>
      <c r="H9" s="69">
        <f t="shared" si="0"/>
        <v>1418439.7163120566</v>
      </c>
      <c r="I9" s="70">
        <f t="shared" si="1"/>
        <v>1950354.609929078</v>
      </c>
      <c r="J9" s="71">
        <f t="shared" si="2"/>
        <v>3900709.2198581561</v>
      </c>
      <c r="K9" s="72">
        <f t="shared" si="3"/>
        <v>5673758.8652482266</v>
      </c>
      <c r="L9" s="73">
        <f t="shared" si="4"/>
        <v>1418439.7163120566</v>
      </c>
      <c r="M9" s="74">
        <f t="shared" si="5"/>
        <v>1950354.609929078</v>
      </c>
      <c r="N9" s="75">
        <f t="shared" si="6"/>
        <v>3900709.2198581561</v>
      </c>
      <c r="O9" s="76">
        <f t="shared" si="7"/>
        <v>5673758.8652482266</v>
      </c>
      <c r="P9" s="77">
        <f t="shared" si="8"/>
        <v>432432.43243243243</v>
      </c>
      <c r="Q9" s="136">
        <f t="shared" si="9"/>
        <v>594594.59459459467</v>
      </c>
      <c r="R9" s="144">
        <f t="shared" si="10"/>
        <v>864864.86486486485</v>
      </c>
    </row>
    <row r="10" spans="2:18" s="21" customFormat="1" ht="100.15" customHeight="1" thickBot="1" x14ac:dyDescent="0.35">
      <c r="B10" s="24" t="s">
        <v>11</v>
      </c>
      <c r="C10" s="54">
        <v>3.4599999999999999E-2</v>
      </c>
      <c r="D10" s="54">
        <v>2.7799999999999998E-2</v>
      </c>
      <c r="E10" s="55">
        <v>9.4000000000000004E-3</v>
      </c>
      <c r="F10" s="55">
        <v>9.2999999999999992E-3</v>
      </c>
      <c r="G10" s="56">
        <f>0.85*D10+0.15*E10</f>
        <v>2.504E-2</v>
      </c>
      <c r="H10" s="57">
        <f t="shared" si="0"/>
        <v>159744.40894568691</v>
      </c>
      <c r="I10" s="58">
        <f t="shared" si="1"/>
        <v>219648.56230031949</v>
      </c>
      <c r="J10" s="59">
        <f t="shared" si="2"/>
        <v>439297.12460063898</v>
      </c>
      <c r="K10" s="60">
        <f t="shared" si="3"/>
        <v>638977.63578274765</v>
      </c>
      <c r="L10" s="61">
        <f t="shared" si="4"/>
        <v>2836879.4326241133</v>
      </c>
      <c r="M10" s="62">
        <f t="shared" si="5"/>
        <v>3900709.2198581561</v>
      </c>
      <c r="N10" s="63">
        <f t="shared" si="6"/>
        <v>7801418.4397163121</v>
      </c>
      <c r="O10" s="64">
        <f t="shared" si="7"/>
        <v>11347517.730496453</v>
      </c>
      <c r="P10" s="65">
        <f t="shared" si="8"/>
        <v>860215.05376344093</v>
      </c>
      <c r="Q10" s="135">
        <f t="shared" si="9"/>
        <v>1182795.6989247312</v>
      </c>
      <c r="R10" s="143">
        <f t="shared" si="10"/>
        <v>1720430.1075268819</v>
      </c>
    </row>
    <row r="11" spans="2:18" s="21" customFormat="1" ht="100.15" customHeight="1" thickBot="1" x14ac:dyDescent="0.35">
      <c r="B11" s="22" t="s">
        <v>12</v>
      </c>
      <c r="C11" s="28">
        <v>3.4599999999999999E-2</v>
      </c>
      <c r="D11" s="28">
        <v>2.7799999999999998E-2</v>
      </c>
      <c r="E11" s="29">
        <v>1.8800000000000001E-2</v>
      </c>
      <c r="F11" s="29">
        <v>1.8499999999999999E-2</v>
      </c>
      <c r="G11" s="30">
        <f>0.85*D11+0.15*E11</f>
        <v>2.6449999999999998E-2</v>
      </c>
      <c r="H11" s="78">
        <f t="shared" si="0"/>
        <v>151228.73345935729</v>
      </c>
      <c r="I11" s="79">
        <f t="shared" si="1"/>
        <v>207939.50850661629</v>
      </c>
      <c r="J11" s="80">
        <f t="shared" si="2"/>
        <v>415879.01701323257</v>
      </c>
      <c r="K11" s="81">
        <f t="shared" si="3"/>
        <v>604914.93383742915</v>
      </c>
      <c r="L11" s="82">
        <f t="shared" si="4"/>
        <v>1418439.7163120566</v>
      </c>
      <c r="M11" s="83">
        <f t="shared" si="5"/>
        <v>1950354.609929078</v>
      </c>
      <c r="N11" s="84">
        <f t="shared" si="6"/>
        <v>3900709.2198581561</v>
      </c>
      <c r="O11" s="85">
        <f t="shared" si="7"/>
        <v>5673758.8652482266</v>
      </c>
      <c r="P11" s="86">
        <f t="shared" si="8"/>
        <v>432432.43243243243</v>
      </c>
      <c r="Q11" s="137">
        <f t="shared" si="9"/>
        <v>594594.59459459467</v>
      </c>
      <c r="R11" s="145">
        <f t="shared" si="10"/>
        <v>864864.86486486485</v>
      </c>
    </row>
    <row r="12" spans="2:18" s="21" customFormat="1" ht="100.15" customHeight="1" thickBot="1" x14ac:dyDescent="0.35">
      <c r="B12" s="26" t="s">
        <v>13</v>
      </c>
      <c r="C12" s="87">
        <v>3.4599999999999999E-2</v>
      </c>
      <c r="D12" s="87">
        <v>2.7799999999999998E-2</v>
      </c>
      <c r="E12" s="88">
        <v>1.8800000000000001E-2</v>
      </c>
      <c r="F12" s="88">
        <v>1.8499999999999999E-2</v>
      </c>
      <c r="G12" s="89">
        <f>0.85*D12+0.15*E12</f>
        <v>2.6449999999999998E-2</v>
      </c>
      <c r="H12" s="90">
        <f t="shared" si="0"/>
        <v>151228.73345935729</v>
      </c>
      <c r="I12" s="91">
        <f t="shared" si="1"/>
        <v>207939.50850661629</v>
      </c>
      <c r="J12" s="92">
        <f t="shared" si="2"/>
        <v>415879.01701323257</v>
      </c>
      <c r="K12" s="93">
        <f t="shared" si="3"/>
        <v>604914.93383742915</v>
      </c>
      <c r="L12" s="94">
        <f t="shared" si="4"/>
        <v>1418439.7163120566</v>
      </c>
      <c r="M12" s="95">
        <f t="shared" si="5"/>
        <v>1950354.609929078</v>
      </c>
      <c r="N12" s="96">
        <f t="shared" si="6"/>
        <v>3900709.2198581561</v>
      </c>
      <c r="O12" s="97">
        <f t="shared" si="7"/>
        <v>5673758.8652482266</v>
      </c>
      <c r="P12" s="98">
        <f t="shared" si="8"/>
        <v>432432.43243243243</v>
      </c>
      <c r="Q12" s="138">
        <f t="shared" si="9"/>
        <v>594594.59459459467</v>
      </c>
      <c r="R12" s="146">
        <f t="shared" si="10"/>
        <v>864864.86486486485</v>
      </c>
    </row>
    <row r="13" spans="2:18" ht="100.15" customHeight="1" thickBot="1" x14ac:dyDescent="0.35">
      <c r="B13" s="99" t="s">
        <v>35</v>
      </c>
      <c r="C13" s="111">
        <v>0</v>
      </c>
      <c r="D13" s="111">
        <v>0</v>
      </c>
      <c r="E13" s="112">
        <v>0</v>
      </c>
      <c r="F13" s="100">
        <v>7.4000000000000003E-3</v>
      </c>
      <c r="G13" s="102" t="s">
        <v>34</v>
      </c>
      <c r="H13" s="103" t="s">
        <v>34</v>
      </c>
      <c r="I13" s="104" t="s">
        <v>34</v>
      </c>
      <c r="J13" s="105" t="s">
        <v>34</v>
      </c>
      <c r="K13" s="106" t="s">
        <v>34</v>
      </c>
      <c r="L13" s="107" t="s">
        <v>34</v>
      </c>
      <c r="M13" s="108" t="s">
        <v>34</v>
      </c>
      <c r="N13" s="109" t="s">
        <v>34</v>
      </c>
      <c r="O13" s="110" t="s">
        <v>34</v>
      </c>
      <c r="P13" s="101">
        <f t="shared" si="8"/>
        <v>1081081.0810810809</v>
      </c>
      <c r="Q13" s="148">
        <f t="shared" si="9"/>
        <v>1486486.4864864864</v>
      </c>
      <c r="R13" s="149">
        <f t="shared" si="10"/>
        <v>2162162.1621621619</v>
      </c>
    </row>
    <row r="14" spans="2:18" ht="100.15" customHeight="1" thickBot="1" x14ac:dyDescent="0.35">
      <c r="B14" s="121" t="s">
        <v>38</v>
      </c>
      <c r="C14" s="123">
        <v>3.0300000000000001E-2</v>
      </c>
      <c r="D14" s="123">
        <v>2.7799999999999998E-2</v>
      </c>
      <c r="E14" s="122">
        <v>1.8800000000000001E-2</v>
      </c>
      <c r="F14" s="122">
        <v>1.8499999999999999E-2</v>
      </c>
      <c r="G14" s="124">
        <f>0.85*D14+0.15*E14</f>
        <v>2.6449999999999998E-2</v>
      </c>
      <c r="H14" s="125">
        <f>4000/G14</f>
        <v>151228.73345935729</v>
      </c>
      <c r="I14" s="126">
        <f>5500/G14</f>
        <v>207939.50850661629</v>
      </c>
      <c r="J14" s="127">
        <f>11000/G14</f>
        <v>415879.01701323257</v>
      </c>
      <c r="K14" s="128">
        <f>16000/G14</f>
        <v>604914.93383742915</v>
      </c>
      <c r="L14" s="129">
        <f>8000/E14*(100/30)</f>
        <v>1418439.7163120566</v>
      </c>
      <c r="M14" s="130">
        <f>11000/E14*(100/30)</f>
        <v>1950354.609929078</v>
      </c>
      <c r="N14" s="131">
        <f>11000/E14*(100/15)</f>
        <v>3900709.2198581561</v>
      </c>
      <c r="O14" s="132">
        <f>16000/E14/(15/100)</f>
        <v>5673758.8652482266</v>
      </c>
      <c r="P14" s="139">
        <f t="shared" si="8"/>
        <v>432432.43243243243</v>
      </c>
      <c r="Q14" s="140">
        <f t="shared" si="9"/>
        <v>594594.59459459467</v>
      </c>
      <c r="R14" s="147">
        <f t="shared" si="10"/>
        <v>864864.86486486485</v>
      </c>
    </row>
    <row r="15" spans="2:18" ht="57.6" customHeight="1" x14ac:dyDescent="0.3"/>
    <row r="16" spans="2:18" ht="57.6" customHeight="1" x14ac:dyDescent="0.3"/>
    <row r="17" ht="57.6" customHeight="1" x14ac:dyDescent="0.3"/>
    <row r="18" ht="57.6" customHeight="1" x14ac:dyDescent="0.3"/>
    <row r="19" ht="57.6" customHeight="1" x14ac:dyDescent="0.3"/>
    <row r="20" ht="57.6" customHeight="1" x14ac:dyDescent="0.3"/>
    <row r="21" ht="57.6" customHeight="1" x14ac:dyDescent="0.3"/>
    <row r="22" ht="57.6" customHeight="1" x14ac:dyDescent="0.3"/>
  </sheetData>
  <mergeCells count="6">
    <mergeCell ref="B1:R1"/>
    <mergeCell ref="B2:B3"/>
    <mergeCell ref="C2:G2"/>
    <mergeCell ref="H2:K2"/>
    <mergeCell ref="L2:O2"/>
    <mergeCell ref="P2:R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2"/>
  <sheetViews>
    <sheetView zoomScale="40" zoomScaleNormal="40" workbookViewId="0">
      <selection activeCell="S8" sqref="S8"/>
    </sheetView>
  </sheetViews>
  <sheetFormatPr defaultRowHeight="16.5" x14ac:dyDescent="0.3"/>
  <cols>
    <col min="2" max="2" width="75" customWidth="1"/>
    <col min="3" max="6" width="20.25" customWidth="1"/>
    <col min="7" max="7" width="25.875" bestFit="1" customWidth="1"/>
    <col min="8" max="8" width="26.875" bestFit="1" customWidth="1"/>
    <col min="9" max="9" width="25.875" bestFit="1" customWidth="1"/>
    <col min="10" max="12" width="27.125" bestFit="1" customWidth="1"/>
    <col min="13" max="15" width="27.375" bestFit="1" customWidth="1"/>
    <col min="16" max="16" width="27.25" customWidth="1"/>
    <col min="17" max="17" width="24.875" bestFit="1" customWidth="1"/>
    <col min="18" max="18" width="27.25" customWidth="1"/>
  </cols>
  <sheetData>
    <row r="1" spans="2:18" ht="124.9" customHeight="1" thickBot="1" x14ac:dyDescent="0.35">
      <c r="B1" s="175" t="s">
        <v>39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</row>
    <row r="2" spans="2:18" ht="57.6" customHeight="1" thickBot="1" x14ac:dyDescent="0.35">
      <c r="B2" s="151" t="s">
        <v>16</v>
      </c>
      <c r="C2" s="156" t="s">
        <v>2</v>
      </c>
      <c r="D2" s="157"/>
      <c r="E2" s="157"/>
      <c r="F2" s="157"/>
      <c r="G2" s="158"/>
      <c r="H2" s="159" t="s">
        <v>14</v>
      </c>
      <c r="I2" s="160"/>
      <c r="J2" s="160"/>
      <c r="K2" s="161"/>
      <c r="L2" s="162" t="s">
        <v>15</v>
      </c>
      <c r="M2" s="163"/>
      <c r="N2" s="163"/>
      <c r="O2" s="164"/>
      <c r="P2" s="153" t="s">
        <v>37</v>
      </c>
      <c r="Q2" s="154"/>
      <c r="R2" s="155"/>
    </row>
    <row r="3" spans="2:18" ht="77.45" customHeight="1" thickBot="1" x14ac:dyDescent="0.35">
      <c r="B3" s="152"/>
      <c r="C3" s="113" t="s">
        <v>3</v>
      </c>
      <c r="D3" s="114" t="s">
        <v>0</v>
      </c>
      <c r="E3" s="115" t="s">
        <v>1</v>
      </c>
      <c r="F3" s="115" t="s">
        <v>19</v>
      </c>
      <c r="G3" s="116" t="s">
        <v>24</v>
      </c>
      <c r="H3" s="117" t="s">
        <v>18</v>
      </c>
      <c r="I3" s="118" t="s">
        <v>20</v>
      </c>
      <c r="J3" s="119" t="s">
        <v>21</v>
      </c>
      <c r="K3" s="120" t="s">
        <v>17</v>
      </c>
      <c r="L3" s="117" t="s">
        <v>18</v>
      </c>
      <c r="M3" s="118" t="s">
        <v>20</v>
      </c>
      <c r="N3" s="119" t="s">
        <v>21</v>
      </c>
      <c r="O3" s="120" t="s">
        <v>17</v>
      </c>
      <c r="P3" s="117" t="s">
        <v>36</v>
      </c>
      <c r="Q3" s="118" t="s">
        <v>22</v>
      </c>
      <c r="R3" s="150" t="s">
        <v>23</v>
      </c>
    </row>
    <row r="4" spans="2:18" s="21" customFormat="1" ht="100.15" customHeight="1" thickBot="1" x14ac:dyDescent="0.35">
      <c r="B4" s="22" t="s">
        <v>5</v>
      </c>
      <c r="C4" s="27" t="s">
        <v>4</v>
      </c>
      <c r="D4" s="28">
        <v>1.8499999999999999E-2</v>
      </c>
      <c r="E4" s="29">
        <v>1.41E-2</v>
      </c>
      <c r="F4" s="29">
        <v>2.3099999999999999E-2</v>
      </c>
      <c r="G4" s="30">
        <f>0.85*D4+0.15*E4</f>
        <v>1.7839999999999998E-2</v>
      </c>
      <c r="H4" s="31">
        <f>4000/G4/2</f>
        <v>112107.62331838567</v>
      </c>
      <c r="I4" s="32">
        <f>5500/G4/2</f>
        <v>154147.9820627803</v>
      </c>
      <c r="J4" s="33">
        <f>5500/G4</f>
        <v>308295.9641255606</v>
      </c>
      <c r="K4" s="34">
        <f>8000/G4</f>
        <v>448430.49327354267</v>
      </c>
      <c r="L4" s="35">
        <f t="shared" ref="L4:L12" si="0">4000/E4*(100/30)</f>
        <v>945626.47754137113</v>
      </c>
      <c r="M4" s="36">
        <f t="shared" ref="M4:M12" si="1">5500/E4*(100/30)</f>
        <v>1300236.4066193856</v>
      </c>
      <c r="N4" s="37">
        <f t="shared" ref="N4:N12" si="2">5500/E4*(100/15)</f>
        <v>2600472.8132387712</v>
      </c>
      <c r="O4" s="38">
        <f t="shared" ref="O4:O12" si="3">8000/E4/(15/100)</f>
        <v>3782505.9101654845</v>
      </c>
      <c r="P4" s="39">
        <f t="shared" ref="P4:P14" si="4">4000/F4</f>
        <v>173160.17316017317</v>
      </c>
      <c r="Q4" s="133">
        <f>5500/F4</f>
        <v>238095.23809523811</v>
      </c>
      <c r="R4" s="141">
        <f t="shared" ref="R4:R14" si="5">8000/F4</f>
        <v>346320.34632034635</v>
      </c>
    </row>
    <row r="5" spans="2:18" s="21" customFormat="1" ht="100.15" customHeight="1" thickBot="1" x14ac:dyDescent="0.35">
      <c r="B5" s="23" t="s">
        <v>6</v>
      </c>
      <c r="C5" s="40" t="s">
        <v>4</v>
      </c>
      <c r="D5" s="41">
        <v>1.8499999999999999E-2</v>
      </c>
      <c r="E5" s="42">
        <v>1.41E-2</v>
      </c>
      <c r="F5" s="42">
        <v>2.3099999999999999E-2</v>
      </c>
      <c r="G5" s="43">
        <f>0.85*D5+0.15*E5</f>
        <v>1.7839999999999998E-2</v>
      </c>
      <c r="H5" s="44">
        <f t="shared" ref="H5:H12" si="6">4000/G5/2</f>
        <v>112107.62331838567</v>
      </c>
      <c r="I5" s="45">
        <f>5500/G5/2</f>
        <v>154147.9820627803</v>
      </c>
      <c r="J5" s="46">
        <f>5500/G5</f>
        <v>308295.9641255606</v>
      </c>
      <c r="K5" s="47">
        <f t="shared" ref="K5:K12" si="7">8000/G5</f>
        <v>448430.49327354267</v>
      </c>
      <c r="L5" s="48">
        <f t="shared" si="0"/>
        <v>945626.47754137113</v>
      </c>
      <c r="M5" s="49">
        <f t="shared" si="1"/>
        <v>1300236.4066193856</v>
      </c>
      <c r="N5" s="50">
        <f t="shared" si="2"/>
        <v>2600472.8132387712</v>
      </c>
      <c r="O5" s="51">
        <f t="shared" si="3"/>
        <v>3782505.9101654845</v>
      </c>
      <c r="P5" s="52">
        <f t="shared" si="4"/>
        <v>173160.17316017317</v>
      </c>
      <c r="Q5" s="134">
        <f>5500/F5</f>
        <v>238095.23809523811</v>
      </c>
      <c r="R5" s="142">
        <f t="shared" si="5"/>
        <v>346320.34632034635</v>
      </c>
    </row>
    <row r="6" spans="2:18" s="21" customFormat="1" ht="100.15" customHeight="1" thickBot="1" x14ac:dyDescent="0.35">
      <c r="B6" s="24" t="s">
        <v>7</v>
      </c>
      <c r="C6" s="53" t="s">
        <v>4</v>
      </c>
      <c r="D6" s="54">
        <v>9.2999999999999992E-3</v>
      </c>
      <c r="E6" s="55">
        <v>4.7000000000000002E-3</v>
      </c>
      <c r="F6" s="55">
        <v>4.5999999999999999E-3</v>
      </c>
      <c r="G6" s="56">
        <f>0.85*D6+0.15*E6</f>
        <v>8.6099999999999996E-3</v>
      </c>
      <c r="H6" s="57">
        <f t="shared" si="6"/>
        <v>232288.03716608597</v>
      </c>
      <c r="I6" s="58">
        <f t="shared" ref="I6:I12" si="8">5500/G6/2</f>
        <v>319396.05110336817</v>
      </c>
      <c r="J6" s="59">
        <f t="shared" ref="J6:J12" si="9">5500/G6</f>
        <v>638792.10220673634</v>
      </c>
      <c r="K6" s="60">
        <f t="shared" si="7"/>
        <v>929152.14866434387</v>
      </c>
      <c r="L6" s="61">
        <f t="shared" si="0"/>
        <v>2836879.4326241133</v>
      </c>
      <c r="M6" s="62">
        <f t="shared" si="1"/>
        <v>3900709.2198581561</v>
      </c>
      <c r="N6" s="63">
        <f t="shared" si="2"/>
        <v>7801418.4397163121</v>
      </c>
      <c r="O6" s="64">
        <f t="shared" si="3"/>
        <v>11347517.730496453</v>
      </c>
      <c r="P6" s="65">
        <f t="shared" si="4"/>
        <v>869565.21739130432</v>
      </c>
      <c r="Q6" s="135">
        <f t="shared" ref="Q6:Q12" si="10">5500/F6</f>
        <v>1195652.1739130435</v>
      </c>
      <c r="R6" s="143">
        <f t="shared" si="5"/>
        <v>1739130.4347826086</v>
      </c>
    </row>
    <row r="7" spans="2:18" s="21" customFormat="1" ht="100.15" customHeight="1" thickBot="1" x14ac:dyDescent="0.35">
      <c r="B7" s="25" t="s">
        <v>33</v>
      </c>
      <c r="C7" s="66" t="s">
        <v>4</v>
      </c>
      <c r="D7" s="66" t="s">
        <v>4</v>
      </c>
      <c r="E7" s="67">
        <v>8.6E-3</v>
      </c>
      <c r="F7" s="67">
        <v>2.2200000000000001E-2</v>
      </c>
      <c r="G7" s="68">
        <f>0.15*E7</f>
        <v>1.2899999999999999E-3</v>
      </c>
      <c r="H7" s="69">
        <f t="shared" si="6"/>
        <v>1550387.5968992249</v>
      </c>
      <c r="I7" s="70">
        <f t="shared" si="8"/>
        <v>2131782.9457364343</v>
      </c>
      <c r="J7" s="71">
        <f t="shared" si="9"/>
        <v>4263565.8914728686</v>
      </c>
      <c r="K7" s="72">
        <f t="shared" si="7"/>
        <v>6201550.3875968996</v>
      </c>
      <c r="L7" s="73">
        <f t="shared" si="0"/>
        <v>1550387.5968992249</v>
      </c>
      <c r="M7" s="74">
        <f t="shared" si="1"/>
        <v>2131782.9457364343</v>
      </c>
      <c r="N7" s="75">
        <f t="shared" si="2"/>
        <v>4263565.8914728686</v>
      </c>
      <c r="O7" s="76">
        <f t="shared" si="3"/>
        <v>6201550.3875968996</v>
      </c>
      <c r="P7" s="77">
        <f t="shared" si="4"/>
        <v>180180.18018018018</v>
      </c>
      <c r="Q7" s="136">
        <f t="shared" si="10"/>
        <v>247747.74774774772</v>
      </c>
      <c r="R7" s="144">
        <f t="shared" si="5"/>
        <v>360360.36036036036</v>
      </c>
    </row>
    <row r="8" spans="2:18" s="21" customFormat="1" ht="100.15" customHeight="1" thickBot="1" x14ac:dyDescent="0.35">
      <c r="B8" s="24" t="s">
        <v>31</v>
      </c>
      <c r="C8" s="54">
        <v>3.0300000000000001E-2</v>
      </c>
      <c r="D8" s="54">
        <v>2.8000000000000001E-2</v>
      </c>
      <c r="E8" s="55">
        <v>1.8800000000000001E-2</v>
      </c>
      <c r="F8" s="55">
        <v>1.8499999999999999E-2</v>
      </c>
      <c r="G8" s="56">
        <f>0.85*D8+0.15*E8</f>
        <v>2.6619999999999998E-2</v>
      </c>
      <c r="H8" s="57">
        <f t="shared" si="6"/>
        <v>75131.480090157784</v>
      </c>
      <c r="I8" s="58">
        <f t="shared" si="8"/>
        <v>103305.78512396695</v>
      </c>
      <c r="J8" s="59">
        <f t="shared" si="9"/>
        <v>206611.57024793391</v>
      </c>
      <c r="K8" s="60">
        <f t="shared" si="7"/>
        <v>300525.92036063113</v>
      </c>
      <c r="L8" s="61">
        <f t="shared" si="0"/>
        <v>709219.85815602832</v>
      </c>
      <c r="M8" s="62">
        <f t="shared" si="1"/>
        <v>975177.30496453901</v>
      </c>
      <c r="N8" s="63">
        <f t="shared" si="2"/>
        <v>1950354.609929078</v>
      </c>
      <c r="O8" s="64">
        <f t="shared" si="3"/>
        <v>2836879.4326241133</v>
      </c>
      <c r="P8" s="65">
        <f t="shared" si="4"/>
        <v>216216.21621621621</v>
      </c>
      <c r="Q8" s="135">
        <f t="shared" si="10"/>
        <v>297297.29729729734</v>
      </c>
      <c r="R8" s="143">
        <f t="shared" si="5"/>
        <v>432432.43243243243</v>
      </c>
    </row>
    <row r="9" spans="2:18" s="21" customFormat="1" ht="100.15" customHeight="1" thickBot="1" x14ac:dyDescent="0.35">
      <c r="B9" s="25" t="s">
        <v>32</v>
      </c>
      <c r="C9" s="66" t="s">
        <v>4</v>
      </c>
      <c r="D9" s="66" t="s">
        <v>4</v>
      </c>
      <c r="E9" s="67">
        <v>1.8800000000000001E-2</v>
      </c>
      <c r="F9" s="67">
        <v>1.8499999999999999E-2</v>
      </c>
      <c r="G9" s="68">
        <f>0.15*E9</f>
        <v>2.82E-3</v>
      </c>
      <c r="H9" s="69">
        <f t="shared" si="6"/>
        <v>709219.85815602832</v>
      </c>
      <c r="I9" s="70">
        <f t="shared" si="8"/>
        <v>975177.30496453901</v>
      </c>
      <c r="J9" s="71">
        <f t="shared" si="9"/>
        <v>1950354.609929078</v>
      </c>
      <c r="K9" s="72">
        <f t="shared" si="7"/>
        <v>2836879.4326241133</v>
      </c>
      <c r="L9" s="73">
        <f t="shared" si="0"/>
        <v>709219.85815602832</v>
      </c>
      <c r="M9" s="74">
        <f t="shared" si="1"/>
        <v>975177.30496453901</v>
      </c>
      <c r="N9" s="75">
        <f t="shared" si="2"/>
        <v>1950354.609929078</v>
      </c>
      <c r="O9" s="76">
        <f t="shared" si="3"/>
        <v>2836879.4326241133</v>
      </c>
      <c r="P9" s="77">
        <f t="shared" si="4"/>
        <v>216216.21621621621</v>
      </c>
      <c r="Q9" s="136">
        <f t="shared" si="10"/>
        <v>297297.29729729734</v>
      </c>
      <c r="R9" s="144">
        <f t="shared" si="5"/>
        <v>432432.43243243243</v>
      </c>
    </row>
    <row r="10" spans="2:18" s="21" customFormat="1" ht="100.15" customHeight="1" thickBot="1" x14ac:dyDescent="0.35">
      <c r="B10" s="24" t="s">
        <v>11</v>
      </c>
      <c r="C10" s="54">
        <v>3.4599999999999999E-2</v>
      </c>
      <c r="D10" s="54">
        <v>2.7799999999999998E-2</v>
      </c>
      <c r="E10" s="55">
        <v>9.4000000000000004E-3</v>
      </c>
      <c r="F10" s="55">
        <v>9.2999999999999992E-3</v>
      </c>
      <c r="G10" s="56">
        <f>0.85*D10+0.15*E10</f>
        <v>2.504E-2</v>
      </c>
      <c r="H10" s="57">
        <f t="shared" si="6"/>
        <v>79872.204472843456</v>
      </c>
      <c r="I10" s="58">
        <f t="shared" si="8"/>
        <v>109824.28115015975</v>
      </c>
      <c r="J10" s="59">
        <f t="shared" si="9"/>
        <v>219648.56230031949</v>
      </c>
      <c r="K10" s="60">
        <f t="shared" si="7"/>
        <v>319488.81789137382</v>
      </c>
      <c r="L10" s="61">
        <f t="shared" si="0"/>
        <v>1418439.7163120566</v>
      </c>
      <c r="M10" s="62">
        <f t="shared" si="1"/>
        <v>1950354.609929078</v>
      </c>
      <c r="N10" s="63">
        <f t="shared" si="2"/>
        <v>3900709.2198581561</v>
      </c>
      <c r="O10" s="64">
        <f t="shared" si="3"/>
        <v>5673758.8652482266</v>
      </c>
      <c r="P10" s="65">
        <f t="shared" si="4"/>
        <v>430107.52688172046</v>
      </c>
      <c r="Q10" s="135">
        <f t="shared" si="10"/>
        <v>591397.84946236562</v>
      </c>
      <c r="R10" s="143">
        <f t="shared" si="5"/>
        <v>860215.05376344093</v>
      </c>
    </row>
    <row r="11" spans="2:18" s="21" customFormat="1" ht="100.15" customHeight="1" thickBot="1" x14ac:dyDescent="0.35">
      <c r="B11" s="22" t="s">
        <v>12</v>
      </c>
      <c r="C11" s="28">
        <v>3.4599999999999999E-2</v>
      </c>
      <c r="D11" s="28">
        <v>2.7799999999999998E-2</v>
      </c>
      <c r="E11" s="29">
        <v>1.8800000000000001E-2</v>
      </c>
      <c r="F11" s="29">
        <v>1.8499999999999999E-2</v>
      </c>
      <c r="G11" s="30">
        <f>0.85*D11+0.15*E11</f>
        <v>2.6449999999999998E-2</v>
      </c>
      <c r="H11" s="78">
        <f t="shared" si="6"/>
        <v>75614.366729678644</v>
      </c>
      <c r="I11" s="79">
        <f t="shared" si="8"/>
        <v>103969.75425330814</v>
      </c>
      <c r="J11" s="80">
        <f t="shared" si="9"/>
        <v>207939.50850661629</v>
      </c>
      <c r="K11" s="81">
        <f t="shared" si="7"/>
        <v>302457.46691871458</v>
      </c>
      <c r="L11" s="82">
        <f t="shared" si="0"/>
        <v>709219.85815602832</v>
      </c>
      <c r="M11" s="83">
        <f t="shared" si="1"/>
        <v>975177.30496453901</v>
      </c>
      <c r="N11" s="84">
        <f t="shared" si="2"/>
        <v>1950354.609929078</v>
      </c>
      <c r="O11" s="85">
        <f t="shared" si="3"/>
        <v>2836879.4326241133</v>
      </c>
      <c r="P11" s="86">
        <f t="shared" si="4"/>
        <v>216216.21621621621</v>
      </c>
      <c r="Q11" s="137">
        <f t="shared" si="10"/>
        <v>297297.29729729734</v>
      </c>
      <c r="R11" s="145">
        <f t="shared" si="5"/>
        <v>432432.43243243243</v>
      </c>
    </row>
    <row r="12" spans="2:18" s="21" customFormat="1" ht="100.15" customHeight="1" thickBot="1" x14ac:dyDescent="0.35">
      <c r="B12" s="26" t="s">
        <v>13</v>
      </c>
      <c r="C12" s="87">
        <v>3.4599999999999999E-2</v>
      </c>
      <c r="D12" s="87">
        <v>2.7799999999999998E-2</v>
      </c>
      <c r="E12" s="88">
        <v>1.8800000000000001E-2</v>
      </c>
      <c r="F12" s="88">
        <v>1.8499999999999999E-2</v>
      </c>
      <c r="G12" s="89">
        <f>0.85*D12+0.15*E12</f>
        <v>2.6449999999999998E-2</v>
      </c>
      <c r="H12" s="90">
        <f t="shared" si="6"/>
        <v>75614.366729678644</v>
      </c>
      <c r="I12" s="91">
        <f t="shared" si="8"/>
        <v>103969.75425330814</v>
      </c>
      <c r="J12" s="92">
        <f t="shared" si="9"/>
        <v>207939.50850661629</v>
      </c>
      <c r="K12" s="93">
        <f t="shared" si="7"/>
        <v>302457.46691871458</v>
      </c>
      <c r="L12" s="94">
        <f t="shared" si="0"/>
        <v>709219.85815602832</v>
      </c>
      <c r="M12" s="95">
        <f t="shared" si="1"/>
        <v>975177.30496453901</v>
      </c>
      <c r="N12" s="96">
        <f t="shared" si="2"/>
        <v>1950354.609929078</v>
      </c>
      <c r="O12" s="97">
        <f t="shared" si="3"/>
        <v>2836879.4326241133</v>
      </c>
      <c r="P12" s="98">
        <f t="shared" si="4"/>
        <v>216216.21621621621</v>
      </c>
      <c r="Q12" s="138">
        <f t="shared" si="10"/>
        <v>297297.29729729734</v>
      </c>
      <c r="R12" s="146">
        <f t="shared" si="5"/>
        <v>432432.43243243243</v>
      </c>
    </row>
    <row r="13" spans="2:18" ht="100.15" customHeight="1" thickBot="1" x14ac:dyDescent="0.35">
      <c r="B13" s="99" t="s">
        <v>35</v>
      </c>
      <c r="C13" s="111">
        <v>0</v>
      </c>
      <c r="D13" s="111">
        <v>0</v>
      </c>
      <c r="E13" s="112">
        <v>0</v>
      </c>
      <c r="F13" s="100">
        <v>7.4000000000000003E-3</v>
      </c>
      <c r="G13" s="102" t="s">
        <v>34</v>
      </c>
      <c r="H13" s="103" t="s">
        <v>34</v>
      </c>
      <c r="I13" s="104" t="s">
        <v>34</v>
      </c>
      <c r="J13" s="105" t="s">
        <v>34</v>
      </c>
      <c r="K13" s="106" t="s">
        <v>34</v>
      </c>
      <c r="L13" s="107" t="s">
        <v>34</v>
      </c>
      <c r="M13" s="108" t="s">
        <v>34</v>
      </c>
      <c r="N13" s="109" t="s">
        <v>34</v>
      </c>
      <c r="O13" s="110" t="s">
        <v>34</v>
      </c>
      <c r="P13" s="101">
        <f t="shared" si="4"/>
        <v>540540.54054054047</v>
      </c>
      <c r="Q13" s="148">
        <f t="shared" ref="Q13" si="11">5500/F13</f>
        <v>743243.2432432432</v>
      </c>
      <c r="R13" s="149">
        <f t="shared" si="5"/>
        <v>1081081.0810810809</v>
      </c>
    </row>
    <row r="14" spans="2:18" ht="100.15" customHeight="1" thickBot="1" x14ac:dyDescent="0.35">
      <c r="B14" s="121" t="s">
        <v>38</v>
      </c>
      <c r="C14" s="123">
        <v>3.0300000000000001E-2</v>
      </c>
      <c r="D14" s="123">
        <v>2.7799999999999998E-2</v>
      </c>
      <c r="E14" s="122">
        <v>1.8800000000000001E-2</v>
      </c>
      <c r="F14" s="122">
        <v>1.8499999999999999E-2</v>
      </c>
      <c r="G14" s="124">
        <f>0.85*D14+0.15*E14</f>
        <v>2.6449999999999998E-2</v>
      </c>
      <c r="H14" s="125">
        <f t="shared" ref="H14" si="12">4000/G14/2</f>
        <v>75614.366729678644</v>
      </c>
      <c r="I14" s="126">
        <f t="shared" ref="I14" si="13">5500/G14/2</f>
        <v>103969.75425330814</v>
      </c>
      <c r="J14" s="127">
        <f t="shared" ref="J14" si="14">5500/G14</f>
        <v>207939.50850661629</v>
      </c>
      <c r="K14" s="128">
        <f t="shared" ref="K14" si="15">8000/G14</f>
        <v>302457.46691871458</v>
      </c>
      <c r="L14" s="129">
        <f t="shared" ref="L14" si="16">4000/E14*(100/30)</f>
        <v>709219.85815602832</v>
      </c>
      <c r="M14" s="130">
        <f t="shared" ref="M14" si="17">5500/E14*(100/30)</f>
        <v>975177.30496453901</v>
      </c>
      <c r="N14" s="131">
        <f t="shared" ref="N14" si="18">5500/E14*(100/15)</f>
        <v>1950354.609929078</v>
      </c>
      <c r="O14" s="132">
        <f t="shared" ref="O14" si="19">8000/E14/(15/100)</f>
        <v>2836879.4326241133</v>
      </c>
      <c r="P14" s="139">
        <f t="shared" si="4"/>
        <v>216216.21621621621</v>
      </c>
      <c r="Q14" s="140">
        <f t="shared" ref="Q14" si="20">5500/F14</f>
        <v>297297.29729729734</v>
      </c>
      <c r="R14" s="147">
        <f t="shared" si="5"/>
        <v>432432.43243243243</v>
      </c>
    </row>
    <row r="15" spans="2:18" ht="57.6" customHeight="1" x14ac:dyDescent="0.3"/>
    <row r="16" spans="2:18" ht="57.6" customHeight="1" x14ac:dyDescent="0.3"/>
    <row r="17" ht="57.6" customHeight="1" x14ac:dyDescent="0.3"/>
    <row r="18" ht="57.6" customHeight="1" x14ac:dyDescent="0.3"/>
    <row r="19" ht="57.6" customHeight="1" x14ac:dyDescent="0.3"/>
    <row r="20" ht="57.6" customHeight="1" x14ac:dyDescent="0.3"/>
    <row r="21" ht="57.6" customHeight="1" x14ac:dyDescent="0.3"/>
    <row r="22" ht="57.6" customHeight="1" x14ac:dyDescent="0.3"/>
  </sheetData>
  <mergeCells count="6">
    <mergeCell ref="B1:R1"/>
    <mergeCell ref="B2:B3"/>
    <mergeCell ref="P2:R2"/>
    <mergeCell ref="C2:G2"/>
    <mergeCell ref="H2:K2"/>
    <mergeCell ref="L2:O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23"/>
  <sheetViews>
    <sheetView topLeftCell="A7" zoomScaleNormal="100" workbookViewId="0">
      <selection activeCell="B27" sqref="B27:B32"/>
    </sheetView>
  </sheetViews>
  <sheetFormatPr defaultRowHeight="16.5" x14ac:dyDescent="0.3"/>
  <cols>
    <col min="2" max="2" width="31.375" bestFit="1" customWidth="1"/>
    <col min="3" max="3" width="8.5" customWidth="1"/>
  </cols>
  <sheetData>
    <row r="1" spans="2:7" s="20" customFormat="1" ht="12" customHeight="1" x14ac:dyDescent="0.3">
      <c r="B1" s="168" t="s">
        <v>25</v>
      </c>
      <c r="C1" s="170" t="s">
        <v>26</v>
      </c>
      <c r="D1" s="172" t="s">
        <v>27</v>
      </c>
      <c r="E1" s="173"/>
      <c r="F1" s="173"/>
      <c r="G1" s="174"/>
    </row>
    <row r="2" spans="2:7" s="20" customFormat="1" ht="12" customHeight="1" thickBot="1" x14ac:dyDescent="0.35">
      <c r="B2" s="169"/>
      <c r="C2" s="171"/>
      <c r="D2" s="3" t="s">
        <v>3</v>
      </c>
      <c r="E2" s="4" t="s">
        <v>0</v>
      </c>
      <c r="F2" s="5" t="s">
        <v>1</v>
      </c>
      <c r="G2" s="6" t="s">
        <v>28</v>
      </c>
    </row>
    <row r="3" spans="2:7" s="20" customFormat="1" ht="10.15" customHeight="1" thickBot="1" x14ac:dyDescent="0.35">
      <c r="B3" s="165" t="s">
        <v>30</v>
      </c>
      <c r="C3" s="7">
        <v>0.2</v>
      </c>
      <c r="D3" s="8" t="s">
        <v>4</v>
      </c>
      <c r="E3" s="9">
        <v>6</v>
      </c>
      <c r="F3" s="10">
        <v>15</v>
      </c>
      <c r="G3" s="11">
        <v>27</v>
      </c>
    </row>
    <row r="4" spans="2:7" s="20" customFormat="1" ht="10.15" customHeight="1" thickBot="1" x14ac:dyDescent="0.35">
      <c r="B4" s="166"/>
      <c r="C4" s="1">
        <v>0.2</v>
      </c>
      <c r="D4" s="2" t="s">
        <v>4</v>
      </c>
      <c r="E4" s="12">
        <v>6</v>
      </c>
      <c r="F4" s="13">
        <v>18</v>
      </c>
      <c r="G4" s="14">
        <v>27</v>
      </c>
    </row>
    <row r="5" spans="2:7" s="20" customFormat="1" ht="10.15" customHeight="1" thickBot="1" x14ac:dyDescent="0.35">
      <c r="B5" s="166"/>
      <c r="C5" s="1">
        <v>0.2</v>
      </c>
      <c r="D5" s="2" t="s">
        <v>4</v>
      </c>
      <c r="E5" s="12">
        <v>9</v>
      </c>
      <c r="F5" s="13">
        <v>18</v>
      </c>
      <c r="G5" s="14">
        <v>27</v>
      </c>
    </row>
    <row r="6" spans="2:7" s="20" customFormat="1" ht="10.15" customHeight="1" thickBot="1" x14ac:dyDescent="0.35">
      <c r="B6" s="166"/>
      <c r="C6" s="1">
        <v>0.15</v>
      </c>
      <c r="D6" s="2" t="s">
        <v>4</v>
      </c>
      <c r="E6" s="12">
        <v>9</v>
      </c>
      <c r="F6" s="13">
        <v>18</v>
      </c>
      <c r="G6" s="14">
        <v>30</v>
      </c>
    </row>
    <row r="7" spans="2:7" s="20" customFormat="1" ht="10.15" customHeight="1" thickBot="1" x14ac:dyDescent="0.35">
      <c r="B7" s="166"/>
      <c r="C7" s="1">
        <v>0.15</v>
      </c>
      <c r="D7" s="2" t="s">
        <v>4</v>
      </c>
      <c r="E7" s="12">
        <v>9</v>
      </c>
      <c r="F7" s="13">
        <v>21</v>
      </c>
      <c r="G7" s="14">
        <v>30</v>
      </c>
    </row>
    <row r="8" spans="2:7" s="20" customFormat="1" ht="10.15" customHeight="1" thickBot="1" x14ac:dyDescent="0.35">
      <c r="B8" s="167"/>
      <c r="C8" s="15">
        <v>0.1</v>
      </c>
      <c r="D8" s="16" t="s">
        <v>4</v>
      </c>
      <c r="E8" s="17">
        <v>12</v>
      </c>
      <c r="F8" s="18">
        <v>21</v>
      </c>
      <c r="G8" s="19">
        <v>30</v>
      </c>
    </row>
    <row r="9" spans="2:7" s="20" customFormat="1" ht="10.15" customHeight="1" thickBot="1" x14ac:dyDescent="0.35">
      <c r="B9" s="165" t="s">
        <v>8</v>
      </c>
      <c r="C9" s="7">
        <v>0.2</v>
      </c>
      <c r="D9" s="8" t="s">
        <v>4</v>
      </c>
      <c r="E9" s="9" t="s">
        <v>4</v>
      </c>
      <c r="F9" s="10">
        <v>5</v>
      </c>
      <c r="G9" s="11">
        <v>15</v>
      </c>
    </row>
    <row r="10" spans="2:7" s="20" customFormat="1" ht="10.15" customHeight="1" thickBot="1" x14ac:dyDescent="0.35">
      <c r="B10" s="166"/>
      <c r="C10" s="1">
        <v>0.2</v>
      </c>
      <c r="D10" s="2" t="s">
        <v>4</v>
      </c>
      <c r="E10" s="12" t="s">
        <v>4</v>
      </c>
      <c r="F10" s="13">
        <v>6</v>
      </c>
      <c r="G10" s="14">
        <v>16</v>
      </c>
    </row>
    <row r="11" spans="2:7" s="20" customFormat="1" ht="10.15" customHeight="1" thickBot="1" x14ac:dyDescent="0.35">
      <c r="B11" s="166"/>
      <c r="C11" s="1">
        <v>0.2</v>
      </c>
      <c r="D11" s="2" t="s">
        <v>4</v>
      </c>
      <c r="E11" s="12" t="s">
        <v>4</v>
      </c>
      <c r="F11" s="13">
        <v>7</v>
      </c>
      <c r="G11" s="14">
        <v>17</v>
      </c>
    </row>
    <row r="12" spans="2:7" s="20" customFormat="1" ht="10.15" customHeight="1" thickBot="1" x14ac:dyDescent="0.35">
      <c r="B12" s="166"/>
      <c r="C12" s="1">
        <v>0.15</v>
      </c>
      <c r="D12" s="2" t="s">
        <v>4</v>
      </c>
      <c r="E12" s="12" t="s">
        <v>4</v>
      </c>
      <c r="F12" s="13">
        <v>8</v>
      </c>
      <c r="G12" s="14">
        <v>18</v>
      </c>
    </row>
    <row r="13" spans="2:7" s="20" customFormat="1" ht="10.15" customHeight="1" thickBot="1" x14ac:dyDescent="0.35">
      <c r="B13" s="166"/>
      <c r="C13" s="1">
        <v>0.15</v>
      </c>
      <c r="D13" s="2" t="s">
        <v>4</v>
      </c>
      <c r="E13" s="12" t="s">
        <v>4</v>
      </c>
      <c r="F13" s="13">
        <v>9</v>
      </c>
      <c r="G13" s="14">
        <v>19</v>
      </c>
    </row>
    <row r="14" spans="2:7" s="20" customFormat="1" ht="10.15" customHeight="1" thickBot="1" x14ac:dyDescent="0.35">
      <c r="B14" s="167"/>
      <c r="C14" s="15">
        <v>0.1</v>
      </c>
      <c r="D14" s="16" t="s">
        <v>4</v>
      </c>
      <c r="E14" s="17" t="s">
        <v>4</v>
      </c>
      <c r="F14" s="18">
        <v>10</v>
      </c>
      <c r="G14" s="19">
        <v>20</v>
      </c>
    </row>
    <row r="15" spans="2:7" s="20" customFormat="1" ht="10.15" customHeight="1" thickBot="1" x14ac:dyDescent="0.35">
      <c r="B15" s="165" t="s">
        <v>9</v>
      </c>
      <c r="C15" s="7">
        <v>0.2</v>
      </c>
      <c r="D15" s="8">
        <v>2</v>
      </c>
      <c r="E15" s="9">
        <v>4</v>
      </c>
      <c r="F15" s="10">
        <v>7</v>
      </c>
      <c r="G15" s="11">
        <v>9</v>
      </c>
    </row>
    <row r="16" spans="2:7" s="20" customFormat="1" ht="10.15" customHeight="1" thickBot="1" x14ac:dyDescent="0.35">
      <c r="B16" s="166"/>
      <c r="C16" s="1">
        <v>0.2</v>
      </c>
      <c r="D16" s="2">
        <v>2</v>
      </c>
      <c r="E16" s="12">
        <v>4</v>
      </c>
      <c r="F16" s="13">
        <v>7</v>
      </c>
      <c r="G16" s="14">
        <v>9</v>
      </c>
    </row>
    <row r="17" spans="2:7" s="20" customFormat="1" ht="10.15" customHeight="1" thickBot="1" x14ac:dyDescent="0.35">
      <c r="B17" s="166"/>
      <c r="C17" s="1">
        <v>0.2</v>
      </c>
      <c r="D17" s="2">
        <v>2</v>
      </c>
      <c r="E17" s="12">
        <v>5</v>
      </c>
      <c r="F17" s="13">
        <v>7</v>
      </c>
      <c r="G17" s="14">
        <v>10</v>
      </c>
    </row>
    <row r="18" spans="2:7" s="20" customFormat="1" ht="10.15" customHeight="1" thickBot="1" x14ac:dyDescent="0.35">
      <c r="B18" s="166"/>
      <c r="C18" s="1">
        <v>0.15</v>
      </c>
      <c r="D18" s="2">
        <v>2</v>
      </c>
      <c r="E18" s="12">
        <v>5</v>
      </c>
      <c r="F18" s="13">
        <v>7</v>
      </c>
      <c r="G18" s="14">
        <v>10</v>
      </c>
    </row>
    <row r="19" spans="2:7" s="20" customFormat="1" ht="10.15" customHeight="1" thickBot="1" x14ac:dyDescent="0.35">
      <c r="B19" s="166"/>
      <c r="C19" s="1">
        <v>0.15</v>
      </c>
      <c r="D19" s="2">
        <v>3</v>
      </c>
      <c r="E19" s="12">
        <v>5</v>
      </c>
      <c r="F19" s="13">
        <v>8</v>
      </c>
      <c r="G19" s="14">
        <v>10</v>
      </c>
    </row>
    <row r="20" spans="2:7" s="20" customFormat="1" ht="10.15" customHeight="1" thickBot="1" x14ac:dyDescent="0.35">
      <c r="B20" s="167"/>
      <c r="C20" s="15">
        <v>0.1</v>
      </c>
      <c r="D20" s="16">
        <v>3</v>
      </c>
      <c r="E20" s="17">
        <v>5</v>
      </c>
      <c r="F20" s="18">
        <v>8</v>
      </c>
      <c r="G20" s="19">
        <v>10</v>
      </c>
    </row>
    <row r="21" spans="2:7" s="20" customFormat="1" ht="10.15" customHeight="1" thickBot="1" x14ac:dyDescent="0.35">
      <c r="B21" s="165" t="s">
        <v>12</v>
      </c>
      <c r="C21" s="7">
        <v>0.2</v>
      </c>
      <c r="D21" s="8">
        <v>3</v>
      </c>
      <c r="E21" s="9">
        <v>8</v>
      </c>
      <c r="F21" s="10">
        <v>13</v>
      </c>
      <c r="G21" s="11">
        <v>18</v>
      </c>
    </row>
    <row r="22" spans="2:7" s="20" customFormat="1" ht="10.15" customHeight="1" thickBot="1" x14ac:dyDescent="0.35">
      <c r="B22" s="166"/>
      <c r="C22" s="1">
        <v>0.2</v>
      </c>
      <c r="D22" s="2">
        <v>3</v>
      </c>
      <c r="E22" s="12">
        <v>8</v>
      </c>
      <c r="F22" s="13">
        <v>13</v>
      </c>
      <c r="G22" s="14">
        <v>18</v>
      </c>
    </row>
    <row r="23" spans="2:7" s="20" customFormat="1" ht="10.15" customHeight="1" thickBot="1" x14ac:dyDescent="0.35">
      <c r="B23" s="166"/>
      <c r="C23" s="1">
        <v>0.2</v>
      </c>
      <c r="D23" s="2">
        <v>4</v>
      </c>
      <c r="E23" s="12">
        <v>9</v>
      </c>
      <c r="F23" s="13">
        <v>14</v>
      </c>
      <c r="G23" s="14">
        <v>19</v>
      </c>
    </row>
    <row r="24" spans="2:7" s="20" customFormat="1" ht="10.15" customHeight="1" thickBot="1" x14ac:dyDescent="0.35">
      <c r="B24" s="166"/>
      <c r="C24" s="1">
        <v>0.15</v>
      </c>
      <c r="D24" s="2">
        <v>4</v>
      </c>
      <c r="E24" s="12">
        <v>9</v>
      </c>
      <c r="F24" s="13">
        <v>14</v>
      </c>
      <c r="G24" s="14">
        <v>19</v>
      </c>
    </row>
    <row r="25" spans="2:7" s="20" customFormat="1" ht="10.15" customHeight="1" thickBot="1" x14ac:dyDescent="0.35">
      <c r="B25" s="166"/>
      <c r="C25" s="1">
        <v>0.15</v>
      </c>
      <c r="D25" s="2">
        <v>5</v>
      </c>
      <c r="E25" s="12">
        <v>10</v>
      </c>
      <c r="F25" s="13">
        <v>15</v>
      </c>
      <c r="G25" s="14">
        <v>20</v>
      </c>
    </row>
    <row r="26" spans="2:7" s="20" customFormat="1" ht="10.15" customHeight="1" thickBot="1" x14ac:dyDescent="0.35">
      <c r="B26" s="167"/>
      <c r="C26" s="15">
        <v>0.1</v>
      </c>
      <c r="D26" s="16">
        <v>5</v>
      </c>
      <c r="E26" s="17">
        <v>10</v>
      </c>
      <c r="F26" s="18">
        <v>15</v>
      </c>
      <c r="G26" s="19">
        <v>20</v>
      </c>
    </row>
    <row r="27" spans="2:7" s="20" customFormat="1" ht="10.15" customHeight="1" thickBot="1" x14ac:dyDescent="0.35">
      <c r="B27" s="165" t="s">
        <v>13</v>
      </c>
      <c r="C27" s="7">
        <v>0.2</v>
      </c>
      <c r="D27" s="8">
        <v>3</v>
      </c>
      <c r="E27" s="9">
        <v>8</v>
      </c>
      <c r="F27" s="10">
        <v>13</v>
      </c>
      <c r="G27" s="11">
        <v>18</v>
      </c>
    </row>
    <row r="28" spans="2:7" s="20" customFormat="1" ht="10.15" customHeight="1" thickBot="1" x14ac:dyDescent="0.35">
      <c r="B28" s="166"/>
      <c r="C28" s="1">
        <v>0.2</v>
      </c>
      <c r="D28" s="2">
        <v>3</v>
      </c>
      <c r="E28" s="12">
        <v>8</v>
      </c>
      <c r="F28" s="13">
        <v>13</v>
      </c>
      <c r="G28" s="14">
        <v>18</v>
      </c>
    </row>
    <row r="29" spans="2:7" s="20" customFormat="1" ht="10.15" customHeight="1" thickBot="1" x14ac:dyDescent="0.35">
      <c r="B29" s="166"/>
      <c r="C29" s="1">
        <v>0.2</v>
      </c>
      <c r="D29" s="2">
        <v>4</v>
      </c>
      <c r="E29" s="12">
        <v>9</v>
      </c>
      <c r="F29" s="13">
        <v>14</v>
      </c>
      <c r="G29" s="14">
        <v>19</v>
      </c>
    </row>
    <row r="30" spans="2:7" s="20" customFormat="1" ht="10.15" customHeight="1" thickBot="1" x14ac:dyDescent="0.35">
      <c r="B30" s="166"/>
      <c r="C30" s="1">
        <v>0.15</v>
      </c>
      <c r="D30" s="2">
        <v>4</v>
      </c>
      <c r="E30" s="12">
        <v>9</v>
      </c>
      <c r="F30" s="13">
        <v>14</v>
      </c>
      <c r="G30" s="14">
        <v>19</v>
      </c>
    </row>
    <row r="31" spans="2:7" s="20" customFormat="1" ht="10.15" customHeight="1" thickBot="1" x14ac:dyDescent="0.35">
      <c r="B31" s="166"/>
      <c r="C31" s="1">
        <v>0.15</v>
      </c>
      <c r="D31" s="2">
        <v>5</v>
      </c>
      <c r="E31" s="12">
        <v>10</v>
      </c>
      <c r="F31" s="13">
        <v>15</v>
      </c>
      <c r="G31" s="14">
        <v>20</v>
      </c>
    </row>
    <row r="32" spans="2:7" s="20" customFormat="1" ht="10.15" customHeight="1" thickBot="1" x14ac:dyDescent="0.35">
      <c r="B32" s="167"/>
      <c r="C32" s="15">
        <v>0.1</v>
      </c>
      <c r="D32" s="16">
        <v>5</v>
      </c>
      <c r="E32" s="17">
        <v>10</v>
      </c>
      <c r="F32" s="18">
        <v>15</v>
      </c>
      <c r="G32" s="19">
        <v>20</v>
      </c>
    </row>
    <row r="33" spans="2:7" s="20" customFormat="1" ht="10.15" customHeight="1" thickBot="1" x14ac:dyDescent="0.35">
      <c r="B33" s="165" t="s">
        <v>7</v>
      </c>
      <c r="C33" s="7">
        <v>0.2</v>
      </c>
      <c r="D33" s="8" t="s">
        <v>4</v>
      </c>
      <c r="E33" s="9">
        <v>5</v>
      </c>
      <c r="F33" s="10">
        <v>15</v>
      </c>
      <c r="G33" s="11">
        <v>25</v>
      </c>
    </row>
    <row r="34" spans="2:7" s="20" customFormat="1" ht="10.15" customHeight="1" thickBot="1" x14ac:dyDescent="0.35">
      <c r="B34" s="166"/>
      <c r="C34" s="1">
        <v>0.2</v>
      </c>
      <c r="D34" s="2" t="s">
        <v>4</v>
      </c>
      <c r="E34" s="12">
        <v>6</v>
      </c>
      <c r="F34" s="13">
        <v>16</v>
      </c>
      <c r="G34" s="14">
        <v>26</v>
      </c>
    </row>
    <row r="35" spans="2:7" s="20" customFormat="1" ht="10.15" customHeight="1" thickBot="1" x14ac:dyDescent="0.35">
      <c r="B35" s="166"/>
      <c r="C35" s="1">
        <v>0.2</v>
      </c>
      <c r="D35" s="2" t="s">
        <v>4</v>
      </c>
      <c r="E35" s="12">
        <v>7</v>
      </c>
      <c r="F35" s="13">
        <v>17</v>
      </c>
      <c r="G35" s="14">
        <v>27</v>
      </c>
    </row>
    <row r="36" spans="2:7" s="20" customFormat="1" ht="10.15" customHeight="1" thickBot="1" x14ac:dyDescent="0.35">
      <c r="B36" s="166"/>
      <c r="C36" s="1">
        <v>0.15</v>
      </c>
      <c r="D36" s="2" t="s">
        <v>4</v>
      </c>
      <c r="E36" s="12">
        <v>8</v>
      </c>
      <c r="F36" s="13">
        <v>18</v>
      </c>
      <c r="G36" s="14">
        <v>28</v>
      </c>
    </row>
    <row r="37" spans="2:7" s="20" customFormat="1" ht="10.15" customHeight="1" thickBot="1" x14ac:dyDescent="0.35">
      <c r="B37" s="166"/>
      <c r="C37" s="1">
        <v>0.15</v>
      </c>
      <c r="D37" s="2" t="s">
        <v>4</v>
      </c>
      <c r="E37" s="12">
        <v>9</v>
      </c>
      <c r="F37" s="13">
        <v>19</v>
      </c>
      <c r="G37" s="14">
        <v>29</v>
      </c>
    </row>
    <row r="38" spans="2:7" s="20" customFormat="1" ht="10.15" customHeight="1" thickBot="1" x14ac:dyDescent="0.35">
      <c r="B38" s="167"/>
      <c r="C38" s="15">
        <v>0.1</v>
      </c>
      <c r="D38" s="16" t="s">
        <v>4</v>
      </c>
      <c r="E38" s="17">
        <v>10</v>
      </c>
      <c r="F38" s="18">
        <v>20</v>
      </c>
      <c r="G38" s="19">
        <v>30</v>
      </c>
    </row>
    <row r="39" spans="2:7" s="20" customFormat="1" ht="10.15" customHeight="1" thickBot="1" x14ac:dyDescent="0.35">
      <c r="B39" s="165" t="s">
        <v>29</v>
      </c>
      <c r="C39" s="7">
        <v>0.2</v>
      </c>
      <c r="D39" s="8">
        <v>5</v>
      </c>
      <c r="E39" s="9">
        <v>15</v>
      </c>
      <c r="F39" s="10">
        <v>25</v>
      </c>
      <c r="G39" s="11">
        <v>35</v>
      </c>
    </row>
    <row r="40" spans="2:7" s="20" customFormat="1" ht="10.15" customHeight="1" thickBot="1" x14ac:dyDescent="0.35">
      <c r="B40" s="166"/>
      <c r="C40" s="1">
        <v>0.2</v>
      </c>
      <c r="D40" s="2">
        <v>6</v>
      </c>
      <c r="E40" s="12">
        <v>16</v>
      </c>
      <c r="F40" s="13">
        <v>26</v>
      </c>
      <c r="G40" s="14">
        <v>36</v>
      </c>
    </row>
    <row r="41" spans="2:7" s="20" customFormat="1" ht="10.15" customHeight="1" thickBot="1" x14ac:dyDescent="0.35">
      <c r="B41" s="166"/>
      <c r="C41" s="1">
        <v>0.2</v>
      </c>
      <c r="D41" s="2">
        <v>7</v>
      </c>
      <c r="E41" s="12">
        <v>17</v>
      </c>
      <c r="F41" s="13">
        <v>27</v>
      </c>
      <c r="G41" s="14">
        <v>37</v>
      </c>
    </row>
    <row r="42" spans="2:7" s="20" customFormat="1" ht="10.15" customHeight="1" thickBot="1" x14ac:dyDescent="0.35">
      <c r="B42" s="166"/>
      <c r="C42" s="1">
        <v>0.15</v>
      </c>
      <c r="D42" s="2">
        <v>8</v>
      </c>
      <c r="E42" s="12">
        <v>18</v>
      </c>
      <c r="F42" s="13">
        <v>28</v>
      </c>
      <c r="G42" s="14">
        <v>38</v>
      </c>
    </row>
    <row r="43" spans="2:7" s="20" customFormat="1" ht="10.15" customHeight="1" thickBot="1" x14ac:dyDescent="0.35">
      <c r="B43" s="166"/>
      <c r="C43" s="1">
        <v>0.15</v>
      </c>
      <c r="D43" s="2">
        <v>9</v>
      </c>
      <c r="E43" s="12">
        <v>19</v>
      </c>
      <c r="F43" s="13">
        <v>29</v>
      </c>
      <c r="G43" s="14">
        <v>39</v>
      </c>
    </row>
    <row r="44" spans="2:7" s="20" customFormat="1" ht="10.15" customHeight="1" thickBot="1" x14ac:dyDescent="0.35">
      <c r="B44" s="167"/>
      <c r="C44" s="15">
        <v>0.1</v>
      </c>
      <c r="D44" s="16">
        <v>10</v>
      </c>
      <c r="E44" s="17">
        <v>20</v>
      </c>
      <c r="F44" s="18">
        <v>30</v>
      </c>
      <c r="G44" s="19">
        <v>40</v>
      </c>
    </row>
    <row r="45" spans="2:7" s="20" customFormat="1" ht="10.15" customHeight="1" thickBot="1" x14ac:dyDescent="0.35">
      <c r="B45" s="165" t="s">
        <v>10</v>
      </c>
      <c r="C45" s="7">
        <v>0.2</v>
      </c>
      <c r="D45" s="8" t="s">
        <v>4</v>
      </c>
      <c r="E45" s="9" t="s">
        <v>4</v>
      </c>
      <c r="F45" s="10">
        <v>5</v>
      </c>
      <c r="G45" s="11">
        <v>15</v>
      </c>
    </row>
    <row r="46" spans="2:7" s="20" customFormat="1" ht="10.15" customHeight="1" thickBot="1" x14ac:dyDescent="0.35">
      <c r="B46" s="166"/>
      <c r="C46" s="1">
        <v>0.2</v>
      </c>
      <c r="D46" s="2" t="s">
        <v>4</v>
      </c>
      <c r="E46" s="12" t="s">
        <v>4</v>
      </c>
      <c r="F46" s="13">
        <v>6</v>
      </c>
      <c r="G46" s="14">
        <v>16</v>
      </c>
    </row>
    <row r="47" spans="2:7" s="20" customFormat="1" ht="10.15" customHeight="1" thickBot="1" x14ac:dyDescent="0.35">
      <c r="B47" s="166"/>
      <c r="C47" s="1">
        <v>0.2</v>
      </c>
      <c r="D47" s="2" t="s">
        <v>4</v>
      </c>
      <c r="E47" s="12" t="s">
        <v>4</v>
      </c>
      <c r="F47" s="13">
        <v>7</v>
      </c>
      <c r="G47" s="14">
        <v>17</v>
      </c>
    </row>
    <row r="48" spans="2:7" s="20" customFormat="1" ht="10.15" customHeight="1" thickBot="1" x14ac:dyDescent="0.35">
      <c r="B48" s="166"/>
      <c r="C48" s="1">
        <v>0.15</v>
      </c>
      <c r="D48" s="2" t="s">
        <v>4</v>
      </c>
      <c r="E48" s="12" t="s">
        <v>4</v>
      </c>
      <c r="F48" s="13">
        <v>8</v>
      </c>
      <c r="G48" s="14">
        <v>18</v>
      </c>
    </row>
    <row r="49" spans="2:7" s="20" customFormat="1" ht="10.15" customHeight="1" thickBot="1" x14ac:dyDescent="0.35">
      <c r="B49" s="166"/>
      <c r="C49" s="1">
        <v>0.15</v>
      </c>
      <c r="D49" s="2" t="s">
        <v>4</v>
      </c>
      <c r="E49" s="12" t="s">
        <v>4</v>
      </c>
      <c r="F49" s="13">
        <v>9</v>
      </c>
      <c r="G49" s="14">
        <v>19</v>
      </c>
    </row>
    <row r="50" spans="2:7" s="20" customFormat="1" ht="10.15" customHeight="1" thickBot="1" x14ac:dyDescent="0.35">
      <c r="B50" s="167"/>
      <c r="C50" s="15">
        <v>0.1</v>
      </c>
      <c r="D50" s="16" t="s">
        <v>4</v>
      </c>
      <c r="E50" s="17" t="s">
        <v>4</v>
      </c>
      <c r="F50" s="18">
        <v>10</v>
      </c>
      <c r="G50" s="19">
        <v>20</v>
      </c>
    </row>
    <row r="51" spans="2:7" s="20" customFormat="1" ht="10.15" customHeight="1" thickBot="1" x14ac:dyDescent="0.35">
      <c r="B51" s="165" t="s">
        <v>11</v>
      </c>
      <c r="C51" s="7">
        <v>0.2</v>
      </c>
      <c r="D51" s="8">
        <v>7</v>
      </c>
      <c r="E51" s="9">
        <v>19</v>
      </c>
      <c r="F51" s="10">
        <v>32</v>
      </c>
      <c r="G51" s="11">
        <v>44</v>
      </c>
    </row>
    <row r="52" spans="2:7" s="20" customFormat="1" ht="10.15" customHeight="1" thickBot="1" x14ac:dyDescent="0.35">
      <c r="B52" s="166"/>
      <c r="C52" s="1">
        <v>0.2</v>
      </c>
      <c r="D52" s="2">
        <v>8</v>
      </c>
      <c r="E52" s="12">
        <v>20</v>
      </c>
      <c r="F52" s="13">
        <v>33</v>
      </c>
      <c r="G52" s="14">
        <v>45</v>
      </c>
    </row>
    <row r="53" spans="2:7" s="20" customFormat="1" ht="10.15" customHeight="1" thickBot="1" x14ac:dyDescent="0.35">
      <c r="B53" s="166"/>
      <c r="C53" s="1">
        <v>0.2</v>
      </c>
      <c r="D53" s="2">
        <v>9</v>
      </c>
      <c r="E53" s="12">
        <v>22</v>
      </c>
      <c r="F53" s="13">
        <v>34</v>
      </c>
      <c r="G53" s="14">
        <v>47</v>
      </c>
    </row>
    <row r="54" spans="2:7" s="20" customFormat="1" ht="10.15" customHeight="1" thickBot="1" x14ac:dyDescent="0.35">
      <c r="B54" s="166"/>
      <c r="C54" s="1">
        <v>0.15</v>
      </c>
      <c r="D54" s="2">
        <v>10</v>
      </c>
      <c r="E54" s="12">
        <v>23</v>
      </c>
      <c r="F54" s="13">
        <v>35</v>
      </c>
      <c r="G54" s="14">
        <v>48</v>
      </c>
    </row>
    <row r="55" spans="2:7" s="20" customFormat="1" ht="10.15" customHeight="1" thickBot="1" x14ac:dyDescent="0.35">
      <c r="B55" s="166"/>
      <c r="C55" s="1">
        <v>0.15</v>
      </c>
      <c r="D55" s="2">
        <v>12</v>
      </c>
      <c r="E55" s="12">
        <v>24</v>
      </c>
      <c r="F55" s="13">
        <v>37</v>
      </c>
      <c r="G55" s="14">
        <v>49</v>
      </c>
    </row>
    <row r="56" spans="2:7" s="20" customFormat="1" ht="10.15" customHeight="1" thickBot="1" x14ac:dyDescent="0.35">
      <c r="B56" s="167"/>
      <c r="C56" s="15">
        <v>0.1</v>
      </c>
      <c r="D56" s="16">
        <v>13</v>
      </c>
      <c r="E56" s="17">
        <v>25</v>
      </c>
      <c r="F56" s="18">
        <v>38</v>
      </c>
      <c r="G56" s="19">
        <v>50</v>
      </c>
    </row>
    <row r="57" spans="2:7" ht="10.15" customHeight="1" thickBot="1" x14ac:dyDescent="0.35">
      <c r="B57" s="165" t="s">
        <v>11</v>
      </c>
      <c r="C57" s="7">
        <v>0.2</v>
      </c>
      <c r="D57" s="8">
        <v>2</v>
      </c>
      <c r="E57" s="9">
        <v>4</v>
      </c>
      <c r="F57" s="10">
        <v>7</v>
      </c>
      <c r="G57" s="11">
        <v>9</v>
      </c>
    </row>
    <row r="58" spans="2:7" ht="10.15" customHeight="1" thickBot="1" x14ac:dyDescent="0.35">
      <c r="B58" s="166"/>
      <c r="C58" s="1">
        <v>0.2</v>
      </c>
      <c r="D58" s="2">
        <v>2</v>
      </c>
      <c r="E58" s="12">
        <v>4</v>
      </c>
      <c r="F58" s="13">
        <v>7</v>
      </c>
      <c r="G58" s="14">
        <v>9</v>
      </c>
    </row>
    <row r="59" spans="2:7" ht="10.15" customHeight="1" thickBot="1" x14ac:dyDescent="0.35">
      <c r="B59" s="166"/>
      <c r="C59" s="1">
        <v>0.2</v>
      </c>
      <c r="D59" s="2">
        <v>2</v>
      </c>
      <c r="E59" s="12">
        <v>5</v>
      </c>
      <c r="F59" s="13">
        <v>7</v>
      </c>
      <c r="G59" s="14">
        <v>10</v>
      </c>
    </row>
    <row r="60" spans="2:7" ht="10.15" customHeight="1" thickBot="1" x14ac:dyDescent="0.35">
      <c r="B60" s="166"/>
      <c r="C60" s="1">
        <v>0.15</v>
      </c>
      <c r="D60" s="2">
        <v>2</v>
      </c>
      <c r="E60" s="12">
        <v>5</v>
      </c>
      <c r="F60" s="13">
        <v>7</v>
      </c>
      <c r="G60" s="14">
        <v>10</v>
      </c>
    </row>
    <row r="61" spans="2:7" ht="10.15" customHeight="1" thickBot="1" x14ac:dyDescent="0.35">
      <c r="B61" s="166"/>
      <c r="C61" s="1">
        <v>0.15</v>
      </c>
      <c r="D61" s="2">
        <v>3</v>
      </c>
      <c r="E61" s="12">
        <v>5</v>
      </c>
      <c r="F61" s="13">
        <v>8</v>
      </c>
      <c r="G61" s="14">
        <v>10</v>
      </c>
    </row>
    <row r="62" spans="2:7" ht="10.15" customHeight="1" thickBot="1" x14ac:dyDescent="0.35">
      <c r="B62" s="167"/>
      <c r="C62" s="15">
        <v>0.1</v>
      </c>
      <c r="D62" s="16">
        <v>3</v>
      </c>
      <c r="E62" s="17">
        <v>5</v>
      </c>
      <c r="F62" s="18">
        <v>8</v>
      </c>
      <c r="G62" s="19">
        <v>10</v>
      </c>
    </row>
    <row r="63" spans="2:7" ht="18" customHeight="1" x14ac:dyDescent="0.3"/>
    <row r="69" ht="18" customHeight="1" x14ac:dyDescent="0.3"/>
    <row r="75" ht="18" customHeight="1" x14ac:dyDescent="0.3"/>
    <row r="81" ht="18" customHeight="1" x14ac:dyDescent="0.3"/>
    <row r="93" ht="18" customHeight="1" x14ac:dyDescent="0.3"/>
    <row r="99" ht="18" customHeight="1" x14ac:dyDescent="0.3"/>
    <row r="105" ht="18" customHeight="1" x14ac:dyDescent="0.3"/>
    <row r="111" ht="18" customHeight="1" x14ac:dyDescent="0.3"/>
    <row r="117" ht="18" customHeight="1" x14ac:dyDescent="0.3"/>
    <row r="123" ht="18" customHeight="1" x14ac:dyDescent="0.3"/>
  </sheetData>
  <mergeCells count="13">
    <mergeCell ref="B57:B62"/>
    <mergeCell ref="B1:B2"/>
    <mergeCell ref="C1:C2"/>
    <mergeCell ref="D1:G1"/>
    <mergeCell ref="B45:B50"/>
    <mergeCell ref="B51:B56"/>
    <mergeCell ref="B3:B8"/>
    <mergeCell ref="B9:B14"/>
    <mergeCell ref="B21:B26"/>
    <mergeCell ref="B27:B32"/>
    <mergeCell ref="B33:B38"/>
    <mergeCell ref="B39:B44"/>
    <mergeCell ref="B15:B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기대값</vt:lpstr>
      <vt:lpstr>반값 이벤트 기대값</vt:lpstr>
      <vt:lpstr>옵션별 수치 및 확률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anstm</dc:creator>
  <cp:lastModifiedBy>승혁 문</cp:lastModifiedBy>
  <dcterms:created xsi:type="dcterms:W3CDTF">2021-10-08T16:43:04Z</dcterms:created>
  <dcterms:modified xsi:type="dcterms:W3CDTF">2023-12-20T09:44:55Z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</Properties>
</file>