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dd86440de2553b/문서/"/>
    </mc:Choice>
  </mc:AlternateContent>
  <xr:revisionPtr revIDLastSave="0" documentId="8_{DB2C6C5C-7FB8-46CE-A734-37EA84E68EE7}" xr6:coauthVersionLast="47" xr6:coauthVersionMax="47" xr10:uidLastSave="{00000000-0000-0000-0000-000000000000}"/>
  <bookViews>
    <workbookView xWindow="-110" yWindow="-110" windowWidth="38620" windowHeight="21220" xr2:uid="{A34C1C7E-65B7-461F-9EDC-D3AC42D9C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6" i="1"/>
  <c r="P6" i="1"/>
  <c r="Q6" i="1"/>
  <c r="R6" i="1"/>
  <c r="S6" i="1"/>
  <c r="T6" i="1"/>
  <c r="U6" i="1"/>
  <c r="N7" i="1"/>
  <c r="O7" i="1"/>
  <c r="P7" i="1"/>
  <c r="Q7" i="1"/>
  <c r="R7" i="1"/>
  <c r="S7" i="1"/>
  <c r="T7" i="1"/>
  <c r="U7" i="1"/>
  <c r="N8" i="1"/>
  <c r="O8" i="1"/>
  <c r="P8" i="1"/>
  <c r="Q8" i="1"/>
  <c r="R8" i="1"/>
  <c r="S8" i="1"/>
  <c r="T8" i="1"/>
  <c r="U8" i="1"/>
  <c r="N9" i="1"/>
  <c r="O9" i="1"/>
  <c r="P9" i="1"/>
  <c r="Q9" i="1"/>
  <c r="R9" i="1"/>
  <c r="S9" i="1"/>
  <c r="T9" i="1"/>
  <c r="U9" i="1"/>
  <c r="N10" i="1"/>
  <c r="O10" i="1"/>
  <c r="P10" i="1"/>
  <c r="Q10" i="1"/>
  <c r="R10" i="1"/>
  <c r="S10" i="1"/>
  <c r="T10" i="1"/>
  <c r="U10" i="1"/>
  <c r="N11" i="1"/>
  <c r="O11" i="1"/>
  <c r="P11" i="1"/>
  <c r="Q11" i="1"/>
  <c r="R11" i="1"/>
  <c r="S11" i="1"/>
  <c r="T11" i="1"/>
  <c r="U11" i="1"/>
  <c r="N12" i="1"/>
  <c r="O12" i="1"/>
  <c r="P12" i="1"/>
  <c r="Q12" i="1"/>
  <c r="R12" i="1"/>
  <c r="S12" i="1"/>
  <c r="T12" i="1"/>
  <c r="U12" i="1"/>
  <c r="O5" i="1"/>
  <c r="P5" i="1"/>
  <c r="Q5" i="1"/>
  <c r="R5" i="1"/>
  <c r="S5" i="1"/>
  <c r="T5" i="1"/>
  <c r="U5" i="1"/>
  <c r="N5" i="1"/>
  <c r="M5" i="1"/>
  <c r="H12" i="1"/>
  <c r="H11" i="1"/>
  <c r="H10" i="1"/>
  <c r="H9" i="1"/>
  <c r="H8" i="1"/>
  <c r="H7" i="1"/>
  <c r="H6" i="1"/>
  <c r="H5" i="1"/>
  <c r="I5" i="1" s="1"/>
  <c r="J5" i="1" s="1"/>
  <c r="G6" i="1"/>
  <c r="M12" i="1" s="1"/>
  <c r="G7" i="1"/>
  <c r="I7" i="1" s="1"/>
  <c r="G8" i="1"/>
  <c r="I8" i="1" s="1"/>
  <c r="G9" i="1"/>
  <c r="I9" i="1" s="1"/>
  <c r="G10" i="1"/>
  <c r="I10" i="1" s="1"/>
  <c r="G11" i="1"/>
  <c r="I11" i="1" s="1"/>
  <c r="G5" i="1"/>
  <c r="M7" i="1" s="1"/>
  <c r="E7" i="1"/>
  <c r="E8" i="1" s="1"/>
  <c r="E9" i="1" s="1"/>
  <c r="E10" i="1" s="1"/>
  <c r="E11" i="1" s="1"/>
  <c r="E12" i="1" s="1"/>
  <c r="G12" i="1" s="1"/>
  <c r="Q21" i="1"/>
  <c r="P21" i="1"/>
  <c r="Q20" i="1"/>
  <c r="R20" i="1" s="1"/>
  <c r="P20" i="1"/>
  <c r="Q19" i="1"/>
  <c r="R19" i="1" s="1"/>
  <c r="M21" i="1"/>
  <c r="N21" i="1" s="1"/>
  <c r="N19" i="1"/>
  <c r="M20" i="1"/>
  <c r="N20" i="1" s="1"/>
  <c r="M19" i="1"/>
  <c r="F13" i="1"/>
  <c r="E6" i="1"/>
  <c r="I12" i="1" l="1"/>
  <c r="M6" i="1"/>
  <c r="N22" i="1"/>
  <c r="I6" i="1"/>
  <c r="J6" i="1" s="1"/>
  <c r="J7" i="1" s="1"/>
  <c r="J8" i="1" s="1"/>
  <c r="J9" i="1" s="1"/>
  <c r="J10" i="1" s="1"/>
  <c r="J11" i="1" s="1"/>
  <c r="J12" i="1" s="1"/>
  <c r="M11" i="1"/>
  <c r="E13" i="1"/>
  <c r="M10" i="1"/>
  <c r="M9" i="1"/>
  <c r="M8" i="1"/>
  <c r="F14" i="1"/>
  <c r="R21" i="1"/>
  <c r="R22" i="1" s="1"/>
  <c r="R24" i="1" s="1"/>
</calcChain>
</file>

<file path=xl/sharedStrings.xml><?xml version="1.0" encoding="utf-8"?>
<sst xmlns="http://schemas.openxmlformats.org/spreadsheetml/2006/main" count="14" uniqueCount="11">
  <si>
    <t>썬브</t>
    <phoneticPr fontId="1" type="noConversion"/>
  </si>
  <si>
    <t>기존</t>
    <phoneticPr fontId="1" type="noConversion"/>
  </si>
  <si>
    <t>테섭</t>
    <phoneticPr fontId="1" type="noConversion"/>
  </si>
  <si>
    <t>오리진</t>
    <phoneticPr fontId="1" type="noConversion"/>
  </si>
  <si>
    <t>기존대비 비율</t>
    <phoneticPr fontId="1" type="noConversion"/>
  </si>
  <si>
    <t>누적</t>
    <phoneticPr fontId="1" type="noConversion"/>
  </si>
  <si>
    <t>타수별 차이
(테섭 - 본섭)</t>
    <phoneticPr fontId="1" type="noConversion"/>
  </si>
  <si>
    <t>본섭</t>
    <phoneticPr fontId="1" type="noConversion"/>
  </si>
  <si>
    <t>썬브누적타수</t>
    <phoneticPr fontId="1" type="noConversion"/>
  </si>
  <si>
    <t>누적 데미지량</t>
    <phoneticPr fontId="1" type="noConversion"/>
  </si>
  <si>
    <t>테섭 각 타수 대비 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</si>
</sst>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1">
    <cellStyle name="표준" xfId="0" builtinId="0"/>
  </cellStyles>
  <dxfs count="4">
    <dxf>
      <fill>
        <patternFill>
          <bgColor theme="9" tint="0.39994506668294322"/>
        </patternFill>
      </fill>
    </dxf>
    <dxf>
      <fill>
        <patternFill>
          <bgColor rgb="FFFF797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4428-1FF2-48A9-9458-942AD542EB9F}">
  <dimension ref="D2:U24"/>
  <sheetViews>
    <sheetView tabSelected="1" workbookViewId="0">
      <selection activeCell="U17" sqref="U17"/>
    </sheetView>
  </sheetViews>
  <sheetFormatPr defaultRowHeight="17" x14ac:dyDescent="0.45"/>
  <cols>
    <col min="5" max="5" width="10.1640625" bestFit="1" customWidth="1"/>
    <col min="9" max="9" width="14.25" customWidth="1"/>
    <col min="12" max="12" width="12.6640625" customWidth="1"/>
    <col min="13" max="13" width="13.1640625" customWidth="1"/>
    <col min="14" max="14" width="15.9140625" customWidth="1"/>
    <col min="15" max="15" width="14.58203125" customWidth="1"/>
  </cols>
  <sheetData>
    <row r="2" spans="4:21" x14ac:dyDescent="0.45">
      <c r="I2" s="2" t="s">
        <v>6</v>
      </c>
    </row>
    <row r="3" spans="4:21" x14ac:dyDescent="0.45">
      <c r="E3" t="s">
        <v>0</v>
      </c>
      <c r="I3" s="3"/>
      <c r="L3" s="1" t="s">
        <v>7</v>
      </c>
      <c r="M3" s="1"/>
      <c r="N3" s="1" t="s">
        <v>10</v>
      </c>
      <c r="O3" s="1"/>
    </row>
    <row r="4" spans="4:21" ht="17.5" thickBot="1" x14ac:dyDescent="0.5">
      <c r="E4" t="s">
        <v>1</v>
      </c>
      <c r="F4" t="s">
        <v>2</v>
      </c>
      <c r="I4" s="3"/>
      <c r="J4" t="s">
        <v>5</v>
      </c>
      <c r="L4" t="s">
        <v>8</v>
      </c>
      <c r="M4" t="s">
        <v>9</v>
      </c>
      <c r="N4">
        <v>1</v>
      </c>
      <c r="O4">
        <v>2</v>
      </c>
      <c r="P4">
        <v>3</v>
      </c>
      <c r="Q4">
        <v>4</v>
      </c>
      <c r="R4">
        <v>5</v>
      </c>
      <c r="S4">
        <v>6</v>
      </c>
      <c r="T4">
        <v>7</v>
      </c>
      <c r="U4">
        <v>8</v>
      </c>
    </row>
    <row r="5" spans="4:21" ht="18" thickTop="1" thickBot="1" x14ac:dyDescent="0.5">
      <c r="D5">
        <v>1</v>
      </c>
      <c r="E5">
        <v>2065</v>
      </c>
      <c r="F5">
        <v>860</v>
      </c>
      <c r="G5">
        <f>E5*12</f>
        <v>24780</v>
      </c>
      <c r="H5">
        <f>F5*15</f>
        <v>12900</v>
      </c>
      <c r="I5">
        <f>H5-G5</f>
        <v>-11880</v>
      </c>
      <c r="J5">
        <f>I5</f>
        <v>-11880</v>
      </c>
      <c r="L5" s="4">
        <v>1</v>
      </c>
      <c r="M5" s="4">
        <f>G5</f>
        <v>24780</v>
      </c>
      <c r="N5" s="4">
        <f>($H$5*N$4)/$M5</f>
        <v>0.52058111380145278</v>
      </c>
      <c r="O5" s="4">
        <f t="shared" ref="O5:U12" si="0">($H$5*O$4)/$M5</f>
        <v>1.0411622276029056</v>
      </c>
      <c r="P5" s="4">
        <f t="shared" si="0"/>
        <v>1.5617433414043584</v>
      </c>
      <c r="Q5" s="4">
        <f t="shared" si="0"/>
        <v>2.0823244552058111</v>
      </c>
      <c r="R5" s="4">
        <f t="shared" si="0"/>
        <v>2.6029055690072638</v>
      </c>
      <c r="S5" s="4">
        <f t="shared" si="0"/>
        <v>3.1234866828087169</v>
      </c>
      <c r="T5" s="4">
        <f t="shared" si="0"/>
        <v>3.6440677966101696</v>
      </c>
      <c r="U5" s="4">
        <f t="shared" si="0"/>
        <v>4.1646489104116222</v>
      </c>
    </row>
    <row r="6" spans="4:21" ht="18" thickTop="1" thickBot="1" x14ac:dyDescent="0.5">
      <c r="D6">
        <v>2</v>
      </c>
      <c r="E6">
        <f>E5*0.8</f>
        <v>1652</v>
      </c>
      <c r="F6">
        <v>860</v>
      </c>
      <c r="G6">
        <f t="shared" ref="G6:G12" si="1">E6*12</f>
        <v>19824</v>
      </c>
      <c r="H6">
        <f t="shared" ref="H6:H12" si="2">F6*15</f>
        <v>12900</v>
      </c>
      <c r="I6">
        <f t="shared" ref="I6:I12" si="3">H6-G6</f>
        <v>-6924</v>
      </c>
      <c r="J6">
        <f>J5+I6</f>
        <v>-18804</v>
      </c>
      <c r="L6" s="4">
        <v>2</v>
      </c>
      <c r="M6" s="4">
        <f>SUM($G$5:$G6)</f>
        <v>44604</v>
      </c>
      <c r="N6" s="4">
        <f t="shared" ref="N6:N12" si="4">($H$5*N$4)/$M6</f>
        <v>0.28921172988969601</v>
      </c>
      <c r="O6" s="4">
        <f t="shared" si="0"/>
        <v>0.57842345977939202</v>
      </c>
      <c r="P6" s="4">
        <f t="shared" si="0"/>
        <v>0.86763518966908793</v>
      </c>
      <c r="Q6" s="4">
        <f t="shared" si="0"/>
        <v>1.156846919558784</v>
      </c>
      <c r="R6" s="4">
        <f t="shared" si="0"/>
        <v>1.4460586494484799</v>
      </c>
      <c r="S6" s="4">
        <f t="shared" si="0"/>
        <v>1.7352703793381759</v>
      </c>
      <c r="T6" s="4">
        <f t="shared" si="0"/>
        <v>2.024482109227872</v>
      </c>
      <c r="U6" s="4">
        <f t="shared" si="0"/>
        <v>2.3136938391175681</v>
      </c>
    </row>
    <row r="7" spans="4:21" ht="18" thickTop="1" thickBot="1" x14ac:dyDescent="0.5">
      <c r="D7">
        <v>3</v>
      </c>
      <c r="E7">
        <f t="shared" ref="E7:E12" si="5">E6*0.8</f>
        <v>1321.6000000000001</v>
      </c>
      <c r="F7">
        <v>860</v>
      </c>
      <c r="G7">
        <f t="shared" si="1"/>
        <v>15859.2</v>
      </c>
      <c r="H7">
        <f t="shared" si="2"/>
        <v>12900</v>
      </c>
      <c r="I7">
        <f t="shared" si="3"/>
        <v>-2959.2000000000007</v>
      </c>
      <c r="J7">
        <f t="shared" ref="J7:J12" si="6">J6+I7</f>
        <v>-21763.200000000001</v>
      </c>
      <c r="L7" s="4">
        <v>3</v>
      </c>
      <c r="M7" s="4">
        <f>SUM($G$5:$G7)</f>
        <v>60463.199999999997</v>
      </c>
      <c r="N7" s="4">
        <f t="shared" si="4"/>
        <v>0.21335291549239868</v>
      </c>
      <c r="O7" s="4">
        <f t="shared" si="0"/>
        <v>0.42670583098479736</v>
      </c>
      <c r="P7" s="4">
        <f t="shared" si="0"/>
        <v>0.64005874647719607</v>
      </c>
      <c r="Q7" s="4">
        <f t="shared" si="0"/>
        <v>0.85341166196959473</v>
      </c>
      <c r="R7" s="4">
        <f t="shared" si="0"/>
        <v>1.0667645774619934</v>
      </c>
      <c r="S7" s="4">
        <f t="shared" si="0"/>
        <v>1.2801174929543921</v>
      </c>
      <c r="T7" s="4">
        <f t="shared" si="0"/>
        <v>1.4934704084467909</v>
      </c>
      <c r="U7" s="4">
        <f t="shared" si="0"/>
        <v>1.7068233239391895</v>
      </c>
    </row>
    <row r="8" spans="4:21" ht="18" thickTop="1" thickBot="1" x14ac:dyDescent="0.5">
      <c r="D8">
        <v>4</v>
      </c>
      <c r="E8">
        <f t="shared" si="5"/>
        <v>1057.2800000000002</v>
      </c>
      <c r="F8">
        <v>860</v>
      </c>
      <c r="G8">
        <f t="shared" si="1"/>
        <v>12687.360000000002</v>
      </c>
      <c r="H8">
        <f t="shared" si="2"/>
        <v>12900</v>
      </c>
      <c r="I8">
        <f t="shared" si="3"/>
        <v>212.6399999999976</v>
      </c>
      <c r="J8">
        <f t="shared" si="6"/>
        <v>-21550.560000000005</v>
      </c>
      <c r="L8" s="4">
        <v>4</v>
      </c>
      <c r="M8" s="4">
        <f>SUM($G$5:$G8)</f>
        <v>73150.559999999998</v>
      </c>
      <c r="N8" s="4">
        <f t="shared" si="4"/>
        <v>0.17634861578639999</v>
      </c>
      <c r="O8" s="4">
        <f t="shared" si="0"/>
        <v>0.35269723157279997</v>
      </c>
      <c r="P8" s="4">
        <f t="shared" si="0"/>
        <v>0.52904584735920002</v>
      </c>
      <c r="Q8" s="4">
        <f t="shared" si="0"/>
        <v>0.70539446314559995</v>
      </c>
      <c r="R8" s="4">
        <f t="shared" si="0"/>
        <v>0.88174307893199999</v>
      </c>
      <c r="S8" s="4">
        <f t="shared" si="0"/>
        <v>1.0580916947184</v>
      </c>
      <c r="T8" s="4">
        <f t="shared" si="0"/>
        <v>1.2344403105048001</v>
      </c>
      <c r="U8" s="4">
        <f t="shared" si="0"/>
        <v>1.4107889262911999</v>
      </c>
    </row>
    <row r="9" spans="4:21" ht="18" thickTop="1" thickBot="1" x14ac:dyDescent="0.5">
      <c r="D9">
        <v>5</v>
      </c>
      <c r="E9">
        <f t="shared" si="5"/>
        <v>845.82400000000018</v>
      </c>
      <c r="F9">
        <v>860</v>
      </c>
      <c r="G9">
        <f t="shared" si="1"/>
        <v>10149.888000000003</v>
      </c>
      <c r="H9">
        <f t="shared" si="2"/>
        <v>12900</v>
      </c>
      <c r="I9">
        <f t="shared" si="3"/>
        <v>2750.1119999999974</v>
      </c>
      <c r="J9">
        <f t="shared" si="6"/>
        <v>-18800.448000000008</v>
      </c>
      <c r="L9" s="4">
        <v>5</v>
      </c>
      <c r="M9" s="4">
        <f>SUM($G$5:$G9)</f>
        <v>83300.448000000004</v>
      </c>
      <c r="N9" s="4">
        <f t="shared" si="4"/>
        <v>0.15486111191142693</v>
      </c>
      <c r="O9" s="4">
        <f t="shared" si="0"/>
        <v>0.30972222382285386</v>
      </c>
      <c r="P9" s="4">
        <f t="shared" si="0"/>
        <v>0.46458333573428079</v>
      </c>
      <c r="Q9" s="4">
        <f t="shared" si="0"/>
        <v>0.61944444764570772</v>
      </c>
      <c r="R9" s="4">
        <f t="shared" si="0"/>
        <v>0.77430555955713465</v>
      </c>
      <c r="S9" s="4">
        <f t="shared" si="0"/>
        <v>0.92916667146856158</v>
      </c>
      <c r="T9" s="4">
        <f t="shared" si="0"/>
        <v>1.0840277833799885</v>
      </c>
      <c r="U9" s="4">
        <f t="shared" si="0"/>
        <v>1.2388888952914154</v>
      </c>
    </row>
    <row r="10" spans="4:21" ht="18" thickTop="1" thickBot="1" x14ac:dyDescent="0.5">
      <c r="D10">
        <v>6</v>
      </c>
      <c r="E10">
        <f t="shared" si="5"/>
        <v>676.65920000000017</v>
      </c>
      <c r="F10">
        <v>860</v>
      </c>
      <c r="G10">
        <f t="shared" si="1"/>
        <v>8119.9104000000025</v>
      </c>
      <c r="H10">
        <f t="shared" si="2"/>
        <v>12900</v>
      </c>
      <c r="I10">
        <f t="shared" si="3"/>
        <v>4780.0895999999975</v>
      </c>
      <c r="J10">
        <f t="shared" si="6"/>
        <v>-14020.35840000001</v>
      </c>
      <c r="L10" s="4">
        <v>6</v>
      </c>
      <c r="M10" s="4">
        <f>SUM($G$5:$G10)</f>
        <v>91420.358400000012</v>
      </c>
      <c r="N10" s="4">
        <f t="shared" si="4"/>
        <v>0.14110642559021075</v>
      </c>
      <c r="O10" s="4">
        <f t="shared" si="0"/>
        <v>0.2822128511804215</v>
      </c>
      <c r="P10" s="4">
        <f t="shared" si="0"/>
        <v>0.42331927677063225</v>
      </c>
      <c r="Q10" s="4">
        <f t="shared" si="0"/>
        <v>0.564425702360843</v>
      </c>
      <c r="R10" s="4">
        <f t="shared" si="0"/>
        <v>0.7055321279510538</v>
      </c>
      <c r="S10" s="4">
        <f t="shared" si="0"/>
        <v>0.84663855354126449</v>
      </c>
      <c r="T10" s="4">
        <f t="shared" si="0"/>
        <v>0.9877449791314753</v>
      </c>
      <c r="U10" s="4">
        <f t="shared" si="0"/>
        <v>1.128851404721686</v>
      </c>
    </row>
    <row r="11" spans="4:21" ht="18" thickTop="1" thickBot="1" x14ac:dyDescent="0.5">
      <c r="D11">
        <v>7</v>
      </c>
      <c r="E11">
        <f t="shared" si="5"/>
        <v>541.32736000000011</v>
      </c>
      <c r="F11">
        <v>860</v>
      </c>
      <c r="G11">
        <f t="shared" si="1"/>
        <v>6495.9283200000009</v>
      </c>
      <c r="H11">
        <f t="shared" si="2"/>
        <v>12900</v>
      </c>
      <c r="I11">
        <f t="shared" si="3"/>
        <v>6404.0716799999991</v>
      </c>
      <c r="J11">
        <f t="shared" si="6"/>
        <v>-7616.286720000011</v>
      </c>
      <c r="L11" s="4">
        <v>7</v>
      </c>
      <c r="M11" s="4">
        <f>SUM($G$5:$G11)</f>
        <v>97916.286720000018</v>
      </c>
      <c r="N11" s="4">
        <f t="shared" si="4"/>
        <v>0.13174519206277349</v>
      </c>
      <c r="O11" s="4">
        <f t="shared" si="0"/>
        <v>0.26349038412554698</v>
      </c>
      <c r="P11" s="4">
        <f t="shared" si="0"/>
        <v>0.3952355761883205</v>
      </c>
      <c r="Q11" s="4">
        <f t="shared" si="0"/>
        <v>0.52698076825109397</v>
      </c>
      <c r="R11" s="4">
        <f t="shared" si="0"/>
        <v>0.65872596031386743</v>
      </c>
      <c r="S11" s="4">
        <f t="shared" si="0"/>
        <v>0.79047115237664101</v>
      </c>
      <c r="T11" s="4">
        <f t="shared" si="0"/>
        <v>0.92221634443941447</v>
      </c>
      <c r="U11" s="4">
        <f t="shared" si="0"/>
        <v>1.0539615365021879</v>
      </c>
    </row>
    <row r="12" spans="4:21" ht="18" thickTop="1" thickBot="1" x14ac:dyDescent="0.5">
      <c r="D12">
        <v>8</v>
      </c>
      <c r="E12">
        <f t="shared" si="5"/>
        <v>433.06188800000012</v>
      </c>
      <c r="F12">
        <v>860</v>
      </c>
      <c r="G12">
        <f t="shared" si="1"/>
        <v>5196.7426560000013</v>
      </c>
      <c r="H12">
        <f t="shared" si="2"/>
        <v>12900</v>
      </c>
      <c r="I12">
        <f t="shared" si="3"/>
        <v>7703.2573439999987</v>
      </c>
      <c r="J12">
        <f t="shared" si="6"/>
        <v>86.970623999987765</v>
      </c>
      <c r="L12" s="4">
        <v>8</v>
      </c>
      <c r="M12" s="4">
        <f>SUM($G$5:$G12)</f>
        <v>103113.02937600002</v>
      </c>
      <c r="N12" s="4">
        <f t="shared" si="4"/>
        <v>0.12510543117650394</v>
      </c>
      <c r="O12" s="4">
        <f t="shared" si="0"/>
        <v>0.25021086235300788</v>
      </c>
      <c r="P12" s="4">
        <f t="shared" si="0"/>
        <v>0.37531629352951185</v>
      </c>
      <c r="Q12" s="4">
        <f t="shared" si="0"/>
        <v>0.50042172470601576</v>
      </c>
      <c r="R12" s="4">
        <f t="shared" si="0"/>
        <v>0.62552715588251973</v>
      </c>
      <c r="S12" s="4">
        <f t="shared" si="0"/>
        <v>0.75063258705902369</v>
      </c>
      <c r="T12" s="4">
        <f t="shared" si="0"/>
        <v>0.87573801823552766</v>
      </c>
      <c r="U12" s="4">
        <f t="shared" si="0"/>
        <v>1.0008434494120315</v>
      </c>
    </row>
    <row r="13" spans="4:21" ht="17.5" thickTop="1" x14ac:dyDescent="0.45">
      <c r="E13">
        <f>SUM(E5:E12)*12</f>
        <v>103113.02937600002</v>
      </c>
      <c r="F13">
        <f>SUM(F5:F12)*15</f>
        <v>103200</v>
      </c>
    </row>
    <row r="14" spans="4:21" x14ac:dyDescent="0.45">
      <c r="D14" s="1" t="s">
        <v>4</v>
      </c>
      <c r="E14" s="1"/>
      <c r="F14">
        <f>F13/E13</f>
        <v>1.0008434494120315</v>
      </c>
    </row>
    <row r="17" spans="12:18" x14ac:dyDescent="0.45">
      <c r="L17" t="s">
        <v>3</v>
      </c>
    </row>
    <row r="18" spans="12:18" x14ac:dyDescent="0.45">
      <c r="L18" t="s">
        <v>1</v>
      </c>
      <c r="P18" t="s">
        <v>2</v>
      </c>
    </row>
    <row r="19" spans="12:18" x14ac:dyDescent="0.45">
      <c r="L19">
        <v>3000</v>
      </c>
      <c r="M19">
        <f>6*10</f>
        <v>60</v>
      </c>
      <c r="N19">
        <f>L19*M19</f>
        <v>180000</v>
      </c>
      <c r="P19">
        <v>815</v>
      </c>
      <c r="Q19">
        <f>7*32</f>
        <v>224</v>
      </c>
      <c r="R19">
        <f>P19*Q19</f>
        <v>182560</v>
      </c>
    </row>
    <row r="20" spans="12:18" x14ac:dyDescent="0.45">
      <c r="L20">
        <v>5400</v>
      </c>
      <c r="M20">
        <f>11*4</f>
        <v>44</v>
      </c>
      <c r="N20">
        <f>L20*M20</f>
        <v>237600</v>
      </c>
      <c r="P20">
        <f>818</f>
        <v>818</v>
      </c>
      <c r="Q20">
        <f>12*24</f>
        <v>288</v>
      </c>
      <c r="R20">
        <f>P20*Q20</f>
        <v>235584</v>
      </c>
    </row>
    <row r="21" spans="12:18" x14ac:dyDescent="0.45">
      <c r="L21">
        <v>3600</v>
      </c>
      <c r="M21">
        <f>7*15</f>
        <v>105</v>
      </c>
      <c r="N21">
        <f>L21*M21</f>
        <v>378000</v>
      </c>
      <c r="P21">
        <f>1680</f>
        <v>1680</v>
      </c>
      <c r="Q21">
        <f>15*15</f>
        <v>225</v>
      </c>
      <c r="R21">
        <f>P21*Q21</f>
        <v>378000</v>
      </c>
    </row>
    <row r="22" spans="12:18" x14ac:dyDescent="0.45">
      <c r="N22">
        <f>SUM(N19:N21)</f>
        <v>795600</v>
      </c>
      <c r="R22">
        <f>SUM(R19:R21)</f>
        <v>796144</v>
      </c>
    </row>
    <row r="24" spans="12:18" x14ac:dyDescent="0.45">
      <c r="P24" t="s">
        <v>4</v>
      </c>
      <c r="R24">
        <f>R22/N22</f>
        <v>1.0006837606837606</v>
      </c>
    </row>
  </sheetData>
  <mergeCells count="4">
    <mergeCell ref="D14:E14"/>
    <mergeCell ref="I2:I4"/>
    <mergeCell ref="N3:O3"/>
    <mergeCell ref="L3:M3"/>
  </mergeCells>
  <phoneticPr fontId="1" type="noConversion"/>
  <conditionalFormatting sqref="M5:U12">
    <cfRule type="expression" dxfId="2" priority="3">
      <formula>"&lt;1"</formula>
    </cfRule>
  </conditionalFormatting>
  <conditionalFormatting sqref="N5:U12">
    <cfRule type="cellIs" dxfId="1" priority="1" operator="lessThan">
      <formula>1</formula>
    </cfRule>
    <cfRule type="cellIs" dxfId="0" priority="2" operator="greaterThanOr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2024-01-11T10:48:48Z</dcterms:created>
  <dcterms:modified xsi:type="dcterms:W3CDTF">2024-01-11T11:56:46Z</dcterms:modified>
</cp:coreProperties>
</file>