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xr:revisionPtr revIDLastSave="0" documentId="13_ncr:1_{4063BA13-476B-46CC-84B9-B7A732815C7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H40" i="1"/>
  <c r="I40" i="1"/>
  <c r="H41" i="1"/>
  <c r="I41" i="1"/>
  <c r="H42" i="1"/>
  <c r="I42" i="1"/>
  <c r="I38" i="1"/>
  <c r="H38" i="1"/>
  <c r="G39" i="1"/>
  <c r="G40" i="1"/>
  <c r="G41" i="1"/>
  <c r="G42" i="1"/>
  <c r="G38" i="1"/>
  <c r="C39" i="1"/>
  <c r="D39" i="1"/>
  <c r="C40" i="1"/>
  <c r="D40" i="1"/>
  <c r="C41" i="1"/>
  <c r="D41" i="1"/>
  <c r="C42" i="1"/>
  <c r="D42" i="1"/>
  <c r="D38" i="1"/>
  <c r="C38" i="1"/>
  <c r="Q6" i="1"/>
  <c r="P13" i="1"/>
  <c r="M13" i="1" s="1"/>
  <c r="P16" i="1" s="1"/>
  <c r="P17" i="1" s="1"/>
  <c r="P18" i="1" s="1"/>
  <c r="P19" i="1" s="1"/>
  <c r="P20" i="1" s="1"/>
  <c r="P21" i="1" s="1"/>
  <c r="F24" i="1"/>
  <c r="C24" i="1" s="1"/>
  <c r="F27" i="1" s="1"/>
  <c r="F28" i="1" s="1"/>
  <c r="F29" i="1" s="1"/>
  <c r="F30" i="1" s="1"/>
  <c r="F31" i="1" s="1"/>
  <c r="F32" i="1" s="1"/>
  <c r="F13" i="1"/>
  <c r="C13" i="1" s="1"/>
  <c r="F16" i="1" s="1"/>
  <c r="F17" i="1" s="1"/>
  <c r="F18" i="1" s="1"/>
  <c r="F19" i="1" s="1"/>
  <c r="F20" i="1" s="1"/>
  <c r="F21" i="1" s="1"/>
  <c r="P2" i="1"/>
  <c r="Q21" i="1" s="1"/>
  <c r="Q32" i="1"/>
  <c r="Q31" i="1"/>
  <c r="Q30" i="1"/>
  <c r="Q29" i="1"/>
  <c r="Q28" i="1"/>
  <c r="Q27" i="1"/>
  <c r="L30" i="1"/>
  <c r="L31" i="1" s="1"/>
  <c r="L28" i="1"/>
  <c r="O27" i="1"/>
  <c r="O28" i="1" s="1"/>
  <c r="L27" i="1"/>
  <c r="V3" i="1"/>
  <c r="W3" i="1" s="1"/>
  <c r="Q16" i="1"/>
  <c r="L19" i="1"/>
  <c r="L20" i="1" s="1"/>
  <c r="L21" i="1" s="1"/>
  <c r="L17" i="1"/>
  <c r="O16" i="1"/>
  <c r="O17" i="1" s="1"/>
  <c r="O18" i="1" s="1"/>
  <c r="L16" i="1"/>
  <c r="L9" i="1"/>
  <c r="L10" i="1" s="1"/>
  <c r="L8" i="1"/>
  <c r="L6" i="1"/>
  <c r="O5" i="1"/>
  <c r="O6" i="1" s="1"/>
  <c r="O7" i="1" s="1"/>
  <c r="G32" i="1"/>
  <c r="G31" i="1"/>
  <c r="G30" i="1"/>
  <c r="B30" i="1"/>
  <c r="B31" i="1" s="1"/>
  <c r="G29" i="1"/>
  <c r="G28" i="1"/>
  <c r="B28" i="1"/>
  <c r="E27" i="1"/>
  <c r="E28" i="1" s="1"/>
  <c r="H28" i="1" s="1"/>
  <c r="B27" i="1"/>
  <c r="G21" i="1"/>
  <c r="G20" i="1"/>
  <c r="G19" i="1"/>
  <c r="B19" i="1"/>
  <c r="B20" i="1" s="1"/>
  <c r="G18" i="1"/>
  <c r="G17" i="1"/>
  <c r="B17" i="1"/>
  <c r="B16" i="1" s="1"/>
  <c r="G16" i="1"/>
  <c r="E16" i="1"/>
  <c r="E17" i="1" s="1"/>
  <c r="C2" i="1"/>
  <c r="F5" i="1" s="1"/>
  <c r="F6" i="1" s="1"/>
  <c r="F7" i="1" s="1"/>
  <c r="F8" i="1" s="1"/>
  <c r="F9" i="1" s="1"/>
  <c r="F10" i="1" s="1"/>
  <c r="E5" i="1"/>
  <c r="E6" i="1" s="1"/>
  <c r="G10" i="1"/>
  <c r="G9" i="1"/>
  <c r="G8" i="1"/>
  <c r="G7" i="1"/>
  <c r="G6" i="1"/>
  <c r="G5" i="1"/>
  <c r="B8" i="1"/>
  <c r="B6" i="1"/>
  <c r="B5" i="1" s="1"/>
  <c r="P24" i="1" l="1"/>
  <c r="M24" i="1" s="1"/>
  <c r="P27" i="1" s="1"/>
  <c r="P28" i="1" s="1"/>
  <c r="P29" i="1" s="1"/>
  <c r="P30" i="1" s="1"/>
  <c r="P31" i="1" s="1"/>
  <c r="P32" i="1" s="1"/>
  <c r="Q19" i="1"/>
  <c r="R17" i="1"/>
  <c r="S17" i="1" s="1"/>
  <c r="Q5" i="1"/>
  <c r="R6" i="1"/>
  <c r="Q9" i="1"/>
  <c r="Q7" i="1"/>
  <c r="R7" i="1" s="1"/>
  <c r="M2" i="1"/>
  <c r="P5" i="1" s="1"/>
  <c r="P6" i="1" s="1"/>
  <c r="P7" i="1" s="1"/>
  <c r="P8" i="1" s="1"/>
  <c r="P9" i="1" s="1"/>
  <c r="P10" i="1" s="1"/>
  <c r="Q17" i="1"/>
  <c r="Q18" i="1"/>
  <c r="R18" i="1" s="1"/>
  <c r="Q8" i="1"/>
  <c r="Q20" i="1"/>
  <c r="Q10" i="1"/>
  <c r="S18" i="1"/>
  <c r="L32" i="1"/>
  <c r="R28" i="1"/>
  <c r="S28" i="1" s="1"/>
  <c r="O29" i="1"/>
  <c r="O19" i="1"/>
  <c r="O8" i="1"/>
  <c r="L5" i="1"/>
  <c r="H6" i="1"/>
  <c r="I6" i="1" s="1"/>
  <c r="B38" i="1" s="1"/>
  <c r="E7" i="1"/>
  <c r="E29" i="1"/>
  <c r="H29" i="1" s="1"/>
  <c r="I28" i="1"/>
  <c r="B32" i="1"/>
  <c r="B21" i="1"/>
  <c r="H17" i="1"/>
  <c r="I17" i="1" s="1"/>
  <c r="E18" i="1"/>
  <c r="B9" i="1"/>
  <c r="S7" i="1" l="1"/>
  <c r="R19" i="1"/>
  <c r="S19" i="1" s="1"/>
  <c r="R29" i="1"/>
  <c r="S29" i="1" s="1"/>
  <c r="O30" i="1"/>
  <c r="S6" i="1"/>
  <c r="R8" i="1"/>
  <c r="S8" i="1" s="1"/>
  <c r="O9" i="1"/>
  <c r="O20" i="1"/>
  <c r="R20" i="1" s="1"/>
  <c r="S20" i="1" s="1"/>
  <c r="E8" i="1"/>
  <c r="H7" i="1"/>
  <c r="I7" i="1" s="1"/>
  <c r="B39" i="1" s="1"/>
  <c r="I29" i="1"/>
  <c r="E30" i="1"/>
  <c r="H30" i="1" s="1"/>
  <c r="H18" i="1"/>
  <c r="I18" i="1" s="1"/>
  <c r="E19" i="1"/>
  <c r="B10" i="1"/>
  <c r="R30" i="1" l="1"/>
  <c r="S30" i="1" s="1"/>
  <c r="O31" i="1"/>
  <c r="O10" i="1"/>
  <c r="R10" i="1" s="1"/>
  <c r="S10" i="1" s="1"/>
  <c r="R9" i="1"/>
  <c r="S9" i="1" s="1"/>
  <c r="O21" i="1"/>
  <c r="R21" i="1" s="1"/>
  <c r="S21" i="1" s="1"/>
  <c r="H8" i="1"/>
  <c r="I8" i="1" s="1"/>
  <c r="B40" i="1" s="1"/>
  <c r="E9" i="1"/>
  <c r="I30" i="1"/>
  <c r="E31" i="1"/>
  <c r="H31" i="1" s="1"/>
  <c r="E20" i="1"/>
  <c r="H19" i="1"/>
  <c r="I19" i="1" s="1"/>
  <c r="O32" i="1" l="1"/>
  <c r="R32" i="1" s="1"/>
  <c r="S32" i="1" s="1"/>
  <c r="R31" i="1"/>
  <c r="S31" i="1" s="1"/>
  <c r="H9" i="1"/>
  <c r="I9" i="1" s="1"/>
  <c r="B41" i="1" s="1"/>
  <c r="E10" i="1"/>
  <c r="H10" i="1" s="1"/>
  <c r="I10" i="1" s="1"/>
  <c r="B42" i="1" s="1"/>
  <c r="E32" i="1"/>
  <c r="I31" i="1"/>
  <c r="E21" i="1"/>
  <c r="H21" i="1" s="1"/>
  <c r="I21" i="1" s="1"/>
  <c r="H20" i="1"/>
  <c r="I20" i="1" s="1"/>
  <c r="H32" i="1" l="1"/>
  <c r="I32" i="1" s="1"/>
</calcChain>
</file>

<file path=xl/sharedStrings.xml><?xml version="1.0" encoding="utf-8"?>
<sst xmlns="http://schemas.openxmlformats.org/spreadsheetml/2006/main" count="132" uniqueCount="24">
  <si>
    <t>5겁</t>
    <phoneticPr fontId="1" type="noConversion"/>
  </si>
  <si>
    <t>6겁</t>
    <phoneticPr fontId="1" type="noConversion"/>
  </si>
  <si>
    <t>7겁</t>
    <phoneticPr fontId="1" type="noConversion"/>
  </si>
  <si>
    <t>8겁</t>
    <phoneticPr fontId="1" type="noConversion"/>
  </si>
  <si>
    <t>9겁</t>
    <phoneticPr fontId="1" type="noConversion"/>
  </si>
  <si>
    <t>10겁</t>
    <phoneticPr fontId="1" type="noConversion"/>
  </si>
  <si>
    <t>가격</t>
    <phoneticPr fontId="1" type="noConversion"/>
  </si>
  <si>
    <t>효율</t>
    <phoneticPr fontId="1" type="noConversion"/>
  </si>
  <si>
    <t>공증</t>
    <phoneticPr fontId="1" type="noConversion"/>
  </si>
  <si>
    <t>천상</t>
    <phoneticPr fontId="1" type="noConversion"/>
  </si>
  <si>
    <t>지원</t>
    <phoneticPr fontId="1" type="noConversion"/>
  </si>
  <si>
    <t>비율</t>
    <phoneticPr fontId="1" type="noConversion"/>
  </si>
  <si>
    <t>음진</t>
    <phoneticPr fontId="1" type="noConversion"/>
  </si>
  <si>
    <t>용맹</t>
    <phoneticPr fontId="1" type="noConversion"/>
  </si>
  <si>
    <t>기본공</t>
    <phoneticPr fontId="1" type="noConversion"/>
  </si>
  <si>
    <t>기본공효과</t>
    <phoneticPr fontId="1" type="noConversion"/>
  </si>
  <si>
    <t>버프효과</t>
    <phoneticPr fontId="1" type="noConversion"/>
  </si>
  <si>
    <t>실버프</t>
    <phoneticPr fontId="1" type="noConversion"/>
  </si>
  <si>
    <t>무기1강</t>
    <phoneticPr fontId="1" type="noConversion"/>
  </si>
  <si>
    <t>골드</t>
    <phoneticPr fontId="1" type="noConversion"/>
  </si>
  <si>
    <t>버프</t>
    <phoneticPr fontId="1" type="noConversion"/>
  </si>
  <si>
    <t>엘릭서초월</t>
    <phoneticPr fontId="1" type="noConversion"/>
  </si>
  <si>
    <t>Case1</t>
    <phoneticPr fontId="1" type="noConversion"/>
  </si>
  <si>
    <t>Case2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</si>
</sst>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zoomScale="90" zoomScaleNormal="90" workbookViewId="0">
      <selection activeCell="H10" sqref="H10"/>
    </sheetView>
  </sheetViews>
  <sheetFormatPr defaultRowHeight="17" x14ac:dyDescent="0.45"/>
  <cols>
    <col min="9" max="9" width="8.6640625" style="1"/>
    <col min="19" max="19" width="8.6640625" style="1"/>
    <col min="23" max="23" width="8.6640625" style="1"/>
  </cols>
  <sheetData>
    <row r="1" spans="1:23" x14ac:dyDescent="0.45">
      <c r="B1" t="s">
        <v>14</v>
      </c>
      <c r="C1">
        <v>7.0000000000000007E-2</v>
      </c>
      <c r="L1" t="s">
        <v>14</v>
      </c>
      <c r="M1">
        <v>7.0000000000000007E-2</v>
      </c>
      <c r="T1" t="s">
        <v>18</v>
      </c>
    </row>
    <row r="2" spans="1:23" x14ac:dyDescent="0.45">
      <c r="B2" t="s">
        <v>15</v>
      </c>
      <c r="C2">
        <f>(1+0.15*(1+F2)*(1+C1+0.002))/(1+0.15*(1+F2)*(1+C1))-1</f>
        <v>3.4899744563010593E-4</v>
      </c>
      <c r="E2" t="s">
        <v>21</v>
      </c>
      <c r="F2">
        <v>0.4304</v>
      </c>
      <c r="L2" t="s">
        <v>15</v>
      </c>
      <c r="M2">
        <f>(1+0.15*(1+P2)*(1+M1+0.002))/(1+0.15*(1+P2)*(1+M1))-1</f>
        <v>3.4899744563010593E-4</v>
      </c>
      <c r="P2">
        <f>F2</f>
        <v>0.4304</v>
      </c>
      <c r="T2" t="s">
        <v>19</v>
      </c>
      <c r="U2" t="s">
        <v>8</v>
      </c>
      <c r="V2" t="s">
        <v>20</v>
      </c>
      <c r="W2" s="1" t="s">
        <v>7</v>
      </c>
    </row>
    <row r="3" spans="1:23" x14ac:dyDescent="0.45">
      <c r="A3" t="s">
        <v>9</v>
      </c>
      <c r="B3" t="s">
        <v>11</v>
      </c>
      <c r="C3">
        <v>0.7</v>
      </c>
      <c r="K3" t="s">
        <v>9</v>
      </c>
      <c r="L3" t="s">
        <v>11</v>
      </c>
      <c r="M3">
        <v>0.7</v>
      </c>
      <c r="T3">
        <v>300000</v>
      </c>
      <c r="U3">
        <v>1.6</v>
      </c>
      <c r="V3">
        <f>(1+0.15*1.07*1.4304*(1+U3/100))/(1+0.15*1.07*1.4304)</f>
        <v>1.0029874181345946</v>
      </c>
      <c r="W3" s="1">
        <f>T3/((V3-1)*100)</f>
        <v>1004211.6184740675</v>
      </c>
    </row>
    <row r="4" spans="1:23" x14ac:dyDescent="0.45">
      <c r="B4" t="s">
        <v>6</v>
      </c>
      <c r="C4" t="s">
        <v>10</v>
      </c>
      <c r="D4" t="s">
        <v>8</v>
      </c>
      <c r="E4" t="s">
        <v>11</v>
      </c>
      <c r="F4" t="s">
        <v>14</v>
      </c>
      <c r="G4" t="s">
        <v>16</v>
      </c>
      <c r="H4" t="s">
        <v>17</v>
      </c>
      <c r="I4" s="1" t="s">
        <v>7</v>
      </c>
      <c r="L4" t="s">
        <v>6</v>
      </c>
      <c r="M4" t="s">
        <v>10</v>
      </c>
      <c r="N4" t="s">
        <v>8</v>
      </c>
      <c r="O4" t="s">
        <v>11</v>
      </c>
      <c r="P4" t="s">
        <v>14</v>
      </c>
      <c r="Q4" t="s">
        <v>16</v>
      </c>
      <c r="R4" t="s">
        <v>17</v>
      </c>
      <c r="S4" s="1" t="s">
        <v>7</v>
      </c>
    </row>
    <row r="5" spans="1:23" x14ac:dyDescent="0.45">
      <c r="A5" t="s">
        <v>0</v>
      </c>
      <c r="B5">
        <f>B6/3</f>
        <v>8888.8888888888887</v>
      </c>
      <c r="C5">
        <v>0.05</v>
      </c>
      <c r="D5">
        <v>2E-3</v>
      </c>
      <c r="E5">
        <f>C3</f>
        <v>0.7</v>
      </c>
      <c r="F5">
        <f>C2</f>
        <v>3.4899744563010593E-4</v>
      </c>
      <c r="G5">
        <f t="shared" ref="G5:G10" si="0">1+C5</f>
        <v>1.05</v>
      </c>
      <c r="K5" t="s">
        <v>0</v>
      </c>
      <c r="L5">
        <f>L6/3</f>
        <v>8888.8888888888887</v>
      </c>
      <c r="M5">
        <v>0.05</v>
      </c>
      <c r="N5">
        <v>2E-3</v>
      </c>
      <c r="O5">
        <f>M3</f>
        <v>0.7</v>
      </c>
      <c r="P5">
        <f>M2</f>
        <v>3.4899744563010593E-4</v>
      </c>
      <c r="Q5">
        <f t="shared" ref="Q5:Q10" si="1">1+0.15*(1+$P$2)*(1+M5)</f>
        <v>1.2252879999999999</v>
      </c>
    </row>
    <row r="6" spans="1:23" x14ac:dyDescent="0.45">
      <c r="A6" t="s">
        <v>1</v>
      </c>
      <c r="B6">
        <f>B7/3</f>
        <v>26666.666666666668</v>
      </c>
      <c r="C6">
        <v>0.06</v>
      </c>
      <c r="D6">
        <v>4.0000000000000001E-3</v>
      </c>
      <c r="E6">
        <f t="shared" ref="E6:F10" si="2">E5</f>
        <v>0.7</v>
      </c>
      <c r="F6">
        <f t="shared" si="2"/>
        <v>3.4899744563010593E-4</v>
      </c>
      <c r="G6">
        <f t="shared" si="0"/>
        <v>1.06</v>
      </c>
      <c r="H6">
        <f>(1-E6)+E6*G6/G5</f>
        <v>1.0066666666666668</v>
      </c>
      <c r="I6" s="1">
        <f>(B6-B5)/((H6-1+F6)*100)</f>
        <v>25340.121039456862</v>
      </c>
      <c r="K6" t="s">
        <v>1</v>
      </c>
      <c r="L6">
        <f>L7/3</f>
        <v>26666.666666666668</v>
      </c>
      <c r="M6">
        <v>0.06</v>
      </c>
      <c r="N6">
        <v>4.0000000000000001E-3</v>
      </c>
      <c r="O6">
        <f t="shared" ref="O6:P10" si="3">O5</f>
        <v>0.7</v>
      </c>
      <c r="P6">
        <f t="shared" si="3"/>
        <v>3.4899744563010593E-4</v>
      </c>
      <c r="Q6">
        <f>1+0.15*(1+$P$2)*(1+M6)</f>
        <v>1.2274335999999999</v>
      </c>
      <c r="R6">
        <f>(1-O6)+O6*Q6/Q5</f>
        <v>1.0012257689620725</v>
      </c>
      <c r="S6" s="1">
        <f>(L6-L5)/((R6-1+P6)*100)</f>
        <v>112891.52277329493</v>
      </c>
    </row>
    <row r="7" spans="1:23" x14ac:dyDescent="0.45">
      <c r="A7" t="s">
        <v>2</v>
      </c>
      <c r="B7">
        <v>80000</v>
      </c>
      <c r="C7">
        <v>7.0000000000000007E-2</v>
      </c>
      <c r="D7">
        <v>6.0000000000000001E-3</v>
      </c>
      <c r="E7">
        <f t="shared" si="2"/>
        <v>0.7</v>
      </c>
      <c r="F7">
        <f t="shared" si="2"/>
        <v>3.4899744563010593E-4</v>
      </c>
      <c r="G7">
        <f t="shared" si="0"/>
        <v>1.07</v>
      </c>
      <c r="H7">
        <f>(1-E7)+E7*G7/G6</f>
        <v>1.0066037735849056</v>
      </c>
      <c r="I7" s="1">
        <f>(B7-B6)/((H7-1+F7)*100)</f>
        <v>76708.024899856377</v>
      </c>
      <c r="K7" t="s">
        <v>2</v>
      </c>
      <c r="L7">
        <v>80000</v>
      </c>
      <c r="M7">
        <v>7.0000000000000007E-2</v>
      </c>
      <c r="N7">
        <v>6.0000000000000001E-3</v>
      </c>
      <c r="O7">
        <f t="shared" si="3"/>
        <v>0.7</v>
      </c>
      <c r="P7">
        <f t="shared" si="3"/>
        <v>3.4899744563010593E-4</v>
      </c>
      <c r="Q7">
        <f>1+0.15*(1+$P$2)*(1+M7)</f>
        <v>1.2295792000000001</v>
      </c>
      <c r="R7">
        <f>(1-O7)+O7*Q7/Q6</f>
        <v>1.0012236262719223</v>
      </c>
      <c r="S7" s="1">
        <f>(L7-L6)/((R7-1+P7)*100)</f>
        <v>339136.01033780799</v>
      </c>
    </row>
    <row r="8" spans="1:23" x14ac:dyDescent="0.45">
      <c r="A8" t="s">
        <v>3</v>
      </c>
      <c r="B8">
        <f>B7*3</f>
        <v>240000</v>
      </c>
      <c r="C8">
        <v>0.08</v>
      </c>
      <c r="D8">
        <v>8.0000000000000002E-3</v>
      </c>
      <c r="E8">
        <f t="shared" si="2"/>
        <v>0.7</v>
      </c>
      <c r="F8">
        <f t="shared" si="2"/>
        <v>3.4899744563010593E-4</v>
      </c>
      <c r="G8">
        <f t="shared" si="0"/>
        <v>1.08</v>
      </c>
      <c r="H8">
        <f>(1-E8)+E8*G8/G7</f>
        <v>1.0065420560747662</v>
      </c>
      <c r="I8" s="1">
        <f>(B8-B7)/((H8-1+F8)*100)</f>
        <v>232185.10714860636</v>
      </c>
      <c r="K8" t="s">
        <v>3</v>
      </c>
      <c r="L8">
        <f>L7*3</f>
        <v>240000</v>
      </c>
      <c r="M8">
        <v>0.08</v>
      </c>
      <c r="N8">
        <v>8.0000000000000002E-3</v>
      </c>
      <c r="O8">
        <f t="shared" si="3"/>
        <v>0.7</v>
      </c>
      <c r="P8">
        <f t="shared" si="3"/>
        <v>3.4899744563010593E-4</v>
      </c>
      <c r="Q8">
        <f t="shared" si="1"/>
        <v>1.2317248000000001</v>
      </c>
      <c r="R8">
        <f>(1-O8)+O8*Q8/Q7</f>
        <v>1.0012214910597055</v>
      </c>
      <c r="S8" s="1">
        <f>(L8-L7)/((R8-1+P8)*100)</f>
        <v>1018791.2834536196</v>
      </c>
    </row>
    <row r="9" spans="1:23" x14ac:dyDescent="0.45">
      <c r="A9" t="s">
        <v>4</v>
      </c>
      <c r="B9">
        <f>B8*3</f>
        <v>720000</v>
      </c>
      <c r="C9">
        <v>0.09</v>
      </c>
      <c r="D9">
        <v>0.01</v>
      </c>
      <c r="E9">
        <f t="shared" si="2"/>
        <v>0.7</v>
      </c>
      <c r="F9">
        <f t="shared" si="2"/>
        <v>3.4899744563010593E-4</v>
      </c>
      <c r="G9">
        <f t="shared" si="0"/>
        <v>1.0900000000000001</v>
      </c>
      <c r="H9">
        <f>(1-E9)+E9*G9/G8</f>
        <v>1.0064814814814815</v>
      </c>
      <c r="I9" s="1">
        <f>(B9-B8)/((H9-1+F9)*100)</f>
        <v>702732.56842177908</v>
      </c>
      <c r="K9" t="s">
        <v>4</v>
      </c>
      <c r="L9">
        <f>L8*3</f>
        <v>720000</v>
      </c>
      <c r="M9">
        <v>0.09</v>
      </c>
      <c r="N9">
        <v>0.01</v>
      </c>
      <c r="O9">
        <f t="shared" si="3"/>
        <v>0.7</v>
      </c>
      <c r="P9">
        <f t="shared" si="3"/>
        <v>3.4899744563010593E-4</v>
      </c>
      <c r="Q9">
        <f t="shared" si="1"/>
        <v>1.2338704</v>
      </c>
      <c r="R9">
        <f>(1-O9)+O9*Q9/Q8</f>
        <v>1.0012193632863444</v>
      </c>
      <c r="S9" s="1">
        <f>(L9-L8)/((R9-1+P9)*100)</f>
        <v>3060520.3905844535</v>
      </c>
    </row>
    <row r="10" spans="1:23" x14ac:dyDescent="0.45">
      <c r="A10" t="s">
        <v>5</v>
      </c>
      <c r="B10">
        <f>B9*4</f>
        <v>2880000</v>
      </c>
      <c r="C10">
        <v>0.1</v>
      </c>
      <c r="D10">
        <v>1.2E-2</v>
      </c>
      <c r="E10">
        <f t="shared" si="2"/>
        <v>0.7</v>
      </c>
      <c r="F10">
        <f t="shared" si="2"/>
        <v>3.4899744563010593E-4</v>
      </c>
      <c r="G10">
        <f t="shared" si="0"/>
        <v>1.1000000000000001</v>
      </c>
      <c r="H10">
        <f>(1-E10)+E10*G10/G9</f>
        <v>1.0064220183486239</v>
      </c>
      <c r="I10" s="1">
        <f>(B10-B9)/((H10-1+F10)*100)</f>
        <v>3190067.8799671638</v>
      </c>
      <c r="K10" t="s">
        <v>5</v>
      </c>
      <c r="L10">
        <f>L9*4</f>
        <v>2880000</v>
      </c>
      <c r="M10">
        <v>0.1</v>
      </c>
      <c r="N10">
        <v>1.2E-2</v>
      </c>
      <c r="O10">
        <f t="shared" si="3"/>
        <v>0.7</v>
      </c>
      <c r="P10">
        <f t="shared" si="3"/>
        <v>3.4899744563010593E-4</v>
      </c>
      <c r="Q10">
        <f t="shared" si="1"/>
        <v>1.236016</v>
      </c>
      <c r="R10">
        <f>(1-O10)+O10*Q10/Q9</f>
        <v>1.0012172429130319</v>
      </c>
      <c r="S10" s="1">
        <f>(L10-L9)/((R10-1+P10)*100)</f>
        <v>13790986.728532378</v>
      </c>
    </row>
    <row r="12" spans="1:23" x14ac:dyDescent="0.45">
      <c r="B12" t="s">
        <v>14</v>
      </c>
      <c r="C12">
        <v>7.0000000000000007E-2</v>
      </c>
      <c r="L12" t="s">
        <v>14</v>
      </c>
      <c r="M12">
        <v>7.0000000000000007E-2</v>
      </c>
    </row>
    <row r="13" spans="1:23" x14ac:dyDescent="0.45">
      <c r="B13" t="s">
        <v>15</v>
      </c>
      <c r="C13">
        <f>(1+0.15*(1+F13)*(1+C12+0.002))/(1+0.15*(1+F13)*(1+C12))-1</f>
        <v>3.4899744563010593E-4</v>
      </c>
      <c r="F13">
        <f>F2</f>
        <v>0.4304</v>
      </c>
      <c r="L13" t="s">
        <v>15</v>
      </c>
      <c r="M13">
        <f>(1+0.15*(1+P13)*(1+M12+0.002))/(1+0.15*(1+P13)*(1+M12))-1</f>
        <v>3.4899744563010593E-4</v>
      </c>
      <c r="P13">
        <f>P2</f>
        <v>0.4304</v>
      </c>
    </row>
    <row r="14" spans="1:23" x14ac:dyDescent="0.45">
      <c r="A14" t="s">
        <v>12</v>
      </c>
      <c r="B14" t="s">
        <v>11</v>
      </c>
      <c r="C14">
        <v>0.3</v>
      </c>
      <c r="K14" t="s">
        <v>12</v>
      </c>
      <c r="L14" t="s">
        <v>11</v>
      </c>
      <c r="M14">
        <v>0.3</v>
      </c>
    </row>
    <row r="15" spans="1:23" x14ac:dyDescent="0.45">
      <c r="B15" t="s">
        <v>6</v>
      </c>
      <c r="C15" t="s">
        <v>10</v>
      </c>
      <c r="D15" t="s">
        <v>8</v>
      </c>
      <c r="E15" t="s">
        <v>11</v>
      </c>
      <c r="F15" t="s">
        <v>14</v>
      </c>
      <c r="G15" t="s">
        <v>16</v>
      </c>
      <c r="H15" t="s">
        <v>17</v>
      </c>
      <c r="I15" s="1" t="s">
        <v>7</v>
      </c>
      <c r="L15" t="s">
        <v>6</v>
      </c>
      <c r="M15" t="s">
        <v>10</v>
      </c>
      <c r="N15" t="s">
        <v>8</v>
      </c>
      <c r="O15" t="s">
        <v>11</v>
      </c>
      <c r="P15" t="s">
        <v>14</v>
      </c>
      <c r="Q15" t="s">
        <v>16</v>
      </c>
      <c r="R15" t="s">
        <v>17</v>
      </c>
      <c r="S15" s="1" t="s">
        <v>7</v>
      </c>
    </row>
    <row r="16" spans="1:23" x14ac:dyDescent="0.45">
      <c r="A16" t="s">
        <v>0</v>
      </c>
      <c r="B16">
        <f>B17/3</f>
        <v>8888.8888888888887</v>
      </c>
      <c r="C16">
        <v>0.05</v>
      </c>
      <c r="D16">
        <v>2E-3</v>
      </c>
      <c r="E16">
        <f>C14</f>
        <v>0.3</v>
      </c>
      <c r="F16">
        <f>C13</f>
        <v>3.4899744563010593E-4</v>
      </c>
      <c r="G16">
        <f t="shared" ref="G16:G21" si="4">1+C16</f>
        <v>1.05</v>
      </c>
      <c r="K16" t="s">
        <v>0</v>
      </c>
      <c r="L16">
        <f>L17/3</f>
        <v>8888.8888888888887</v>
      </c>
      <c r="M16">
        <v>0.05</v>
      </c>
      <c r="N16">
        <v>2E-3</v>
      </c>
      <c r="O16">
        <f>M14</f>
        <v>0.3</v>
      </c>
      <c r="P16">
        <f>M13</f>
        <v>3.4899744563010593E-4</v>
      </c>
      <c r="Q16">
        <f t="shared" ref="Q16:Q21" si="5">1+0.15*(1+$P$2)*(1+M16)</f>
        <v>1.2252879999999999</v>
      </c>
    </row>
    <row r="17" spans="1:19" x14ac:dyDescent="0.45">
      <c r="A17" t="s">
        <v>1</v>
      </c>
      <c r="B17">
        <f>B18/3</f>
        <v>26666.666666666668</v>
      </c>
      <c r="C17">
        <v>0.06</v>
      </c>
      <c r="D17">
        <v>4.0000000000000001E-3</v>
      </c>
      <c r="E17">
        <f t="shared" ref="E17:F21" si="6">E16</f>
        <v>0.3</v>
      </c>
      <c r="F17">
        <f t="shared" si="6"/>
        <v>3.4899744563010593E-4</v>
      </c>
      <c r="G17">
        <f t="shared" si="4"/>
        <v>1.06</v>
      </c>
      <c r="H17">
        <f>(1-E17)+E17*G17/G16</f>
        <v>1.0028571428571427</v>
      </c>
      <c r="I17" s="1">
        <f>(B17-B16)/((H17-1+F17)*100)</f>
        <v>55449.157238699052</v>
      </c>
      <c r="K17" t="s">
        <v>1</v>
      </c>
      <c r="L17">
        <f>L18/3</f>
        <v>26666.666666666668</v>
      </c>
      <c r="M17">
        <v>0.06</v>
      </c>
      <c r="N17">
        <v>4.0000000000000001E-3</v>
      </c>
      <c r="O17">
        <f t="shared" ref="O17:P21" si="7">O16</f>
        <v>0.3</v>
      </c>
      <c r="P17">
        <f t="shared" si="7"/>
        <v>3.4899744563010593E-4</v>
      </c>
      <c r="Q17">
        <f t="shared" si="5"/>
        <v>1.2274335999999999</v>
      </c>
      <c r="R17">
        <f>(1-O17)+O17*Q17/Q16</f>
        <v>1.0005253295551739</v>
      </c>
      <c r="S17" s="1">
        <f>(L17-L16)/((R17-1+P17)*100)</f>
        <v>203330.99356910319</v>
      </c>
    </row>
    <row r="18" spans="1:19" x14ac:dyDescent="0.45">
      <c r="A18" t="s">
        <v>2</v>
      </c>
      <c r="B18">
        <v>80000</v>
      </c>
      <c r="C18">
        <v>7.0000000000000007E-2</v>
      </c>
      <c r="D18">
        <v>6.0000000000000001E-3</v>
      </c>
      <c r="E18">
        <f t="shared" si="6"/>
        <v>0.3</v>
      </c>
      <c r="F18">
        <f t="shared" si="6"/>
        <v>3.4899744563010593E-4</v>
      </c>
      <c r="G18">
        <f t="shared" si="4"/>
        <v>1.07</v>
      </c>
      <c r="H18">
        <f>(1-E18)+E18*G18/G17</f>
        <v>1.0028301886792452</v>
      </c>
      <c r="I18" s="1">
        <f>(B18-B17)/((H18-1+F18)*100)</f>
        <v>167757.81988990883</v>
      </c>
      <c r="K18" t="s">
        <v>2</v>
      </c>
      <c r="L18">
        <v>80000</v>
      </c>
      <c r="M18">
        <v>7.0000000000000007E-2</v>
      </c>
      <c r="N18">
        <v>6.0000000000000001E-3</v>
      </c>
      <c r="O18">
        <f t="shared" si="7"/>
        <v>0.3</v>
      </c>
      <c r="P18">
        <f t="shared" si="7"/>
        <v>3.4899744563010593E-4</v>
      </c>
      <c r="Q18">
        <f t="shared" si="5"/>
        <v>1.2295792000000001</v>
      </c>
      <c r="R18">
        <f>(1-O18)+O18*Q18/Q17</f>
        <v>1.0005244112593952</v>
      </c>
      <c r="S18" s="1">
        <f>(L18-L17)/((R18-1+P18)*100)</f>
        <v>610634.32304340985</v>
      </c>
    </row>
    <row r="19" spans="1:19" x14ac:dyDescent="0.45">
      <c r="A19" t="s">
        <v>3</v>
      </c>
      <c r="B19">
        <f>B18*3</f>
        <v>240000</v>
      </c>
      <c r="C19">
        <v>0.08</v>
      </c>
      <c r="D19">
        <v>8.0000000000000002E-3</v>
      </c>
      <c r="E19">
        <f t="shared" si="6"/>
        <v>0.3</v>
      </c>
      <c r="F19">
        <f t="shared" si="6"/>
        <v>3.4899744563010593E-4</v>
      </c>
      <c r="G19">
        <f t="shared" si="4"/>
        <v>1.08</v>
      </c>
      <c r="H19">
        <f>(1-E19)+E19*G19/G18</f>
        <v>1.0028037383177568</v>
      </c>
      <c r="I19" s="1">
        <f>(B19-B18)/((H19-1+F19)*100)</f>
        <v>507495.74974883051</v>
      </c>
      <c r="K19" t="s">
        <v>3</v>
      </c>
      <c r="L19">
        <f>L18*3</f>
        <v>240000</v>
      </c>
      <c r="M19">
        <v>0.08</v>
      </c>
      <c r="N19">
        <v>8.0000000000000002E-3</v>
      </c>
      <c r="O19">
        <f t="shared" si="7"/>
        <v>0.3</v>
      </c>
      <c r="P19">
        <f t="shared" si="7"/>
        <v>3.4899744563010593E-4</v>
      </c>
      <c r="Q19">
        <f>1+0.15*(1+$P$2)*(1+M19)</f>
        <v>1.2317248000000001</v>
      </c>
      <c r="R19">
        <f>(1-O19)+O19*Q19/Q18</f>
        <v>1.0005234961684453</v>
      </c>
      <c r="S19" s="1">
        <f>(L19-L18)/((R19-1+P19)*100)</f>
        <v>1833824.3102164115</v>
      </c>
    </row>
    <row r="20" spans="1:19" x14ac:dyDescent="0.45">
      <c r="A20" t="s">
        <v>4</v>
      </c>
      <c r="B20">
        <f>B19*3</f>
        <v>720000</v>
      </c>
      <c r="C20">
        <v>0.09</v>
      </c>
      <c r="D20">
        <v>0.01</v>
      </c>
      <c r="E20">
        <f t="shared" si="6"/>
        <v>0.3</v>
      </c>
      <c r="F20">
        <f t="shared" si="6"/>
        <v>3.4899744563010593E-4</v>
      </c>
      <c r="G20">
        <f t="shared" si="4"/>
        <v>1.0900000000000001</v>
      </c>
      <c r="H20">
        <f>(1-E20)+E20*G20/G19</f>
        <v>1.0027777777777778</v>
      </c>
      <c r="I20" s="1">
        <f>(B20-B19)/((H20-1+F20)*100)</f>
        <v>1535127.937584358</v>
      </c>
      <c r="K20" t="s">
        <v>4</v>
      </c>
      <c r="L20">
        <f>L19*3</f>
        <v>720000</v>
      </c>
      <c r="M20">
        <v>0.09</v>
      </c>
      <c r="N20">
        <v>0.01</v>
      </c>
      <c r="O20">
        <f t="shared" si="7"/>
        <v>0.3</v>
      </c>
      <c r="P20">
        <f t="shared" si="7"/>
        <v>3.4899744563010593E-4</v>
      </c>
      <c r="Q20">
        <f t="shared" si="5"/>
        <v>1.2338704</v>
      </c>
      <c r="R20">
        <f>(1-O20)+O20*Q20/Q19</f>
        <v>1.0005225842655761</v>
      </c>
      <c r="S20" s="1">
        <f>(L20-L19)/((R20-1+P20)*100)</f>
        <v>5507228.9130039252</v>
      </c>
    </row>
    <row r="21" spans="1:19" x14ac:dyDescent="0.45">
      <c r="A21" t="s">
        <v>5</v>
      </c>
      <c r="B21">
        <f>B20*4</f>
        <v>2880000</v>
      </c>
      <c r="C21">
        <v>0.1</v>
      </c>
      <c r="D21">
        <v>1.2E-2</v>
      </c>
      <c r="E21">
        <f t="shared" si="6"/>
        <v>0.3</v>
      </c>
      <c r="F21">
        <f t="shared" si="6"/>
        <v>3.4899744563010593E-4</v>
      </c>
      <c r="G21">
        <f t="shared" si="4"/>
        <v>1.1000000000000001</v>
      </c>
      <c r="H21">
        <f>(1-E21)+E21*G21/G20</f>
        <v>1.0027522935779816</v>
      </c>
      <c r="I21" s="1">
        <f>(B21-B20)/((H21-1+F21)*100)</f>
        <v>6964841.3630157365</v>
      </c>
      <c r="K21" t="s">
        <v>5</v>
      </c>
      <c r="L21">
        <f>L20*4</f>
        <v>2880000</v>
      </c>
      <c r="M21">
        <v>0.1</v>
      </c>
      <c r="N21">
        <v>1.2E-2</v>
      </c>
      <c r="O21">
        <f t="shared" si="7"/>
        <v>0.3</v>
      </c>
      <c r="P21">
        <f t="shared" si="7"/>
        <v>3.4899744563010593E-4</v>
      </c>
      <c r="Q21">
        <f t="shared" si="5"/>
        <v>1.236016</v>
      </c>
      <c r="R21">
        <f>(1-O21)+O21*Q21/Q20</f>
        <v>1.0005216755341566</v>
      </c>
      <c r="S21" s="1">
        <f>(L21-L20)/((R21-1+P21)*100)</f>
        <v>24808395.920694944</v>
      </c>
    </row>
    <row r="23" spans="1:19" x14ac:dyDescent="0.45">
      <c r="B23" t="s">
        <v>14</v>
      </c>
      <c r="C23">
        <v>7.0000000000000007E-2</v>
      </c>
      <c r="L23" t="s">
        <v>14</v>
      </c>
      <c r="M23">
        <v>7.0000000000000007E-2</v>
      </c>
    </row>
    <row r="24" spans="1:19" x14ac:dyDescent="0.45">
      <c r="B24" t="s">
        <v>15</v>
      </c>
      <c r="C24">
        <f>(1+0.15*(1+F24)*(1+C23+0.002))/(1+0.15*(1+F24)*(1+C23))-1</f>
        <v>3.4899744563010593E-4</v>
      </c>
      <c r="F24">
        <f>F13</f>
        <v>0.4304</v>
      </c>
      <c r="L24" t="s">
        <v>15</v>
      </c>
      <c r="M24">
        <f>(1+0.15*(1+P24)*(1+M23+0.002))/(1+0.15*(1+P24)*(1+M23))-1</f>
        <v>3.4899744563010593E-4</v>
      </c>
      <c r="P24">
        <f>P13</f>
        <v>0.4304</v>
      </c>
    </row>
    <row r="25" spans="1:19" x14ac:dyDescent="0.45">
      <c r="A25" t="s">
        <v>13</v>
      </c>
      <c r="B25" t="s">
        <v>11</v>
      </c>
      <c r="C25">
        <v>0.5</v>
      </c>
      <c r="K25" t="s">
        <v>13</v>
      </c>
      <c r="L25" t="s">
        <v>11</v>
      </c>
      <c r="M25">
        <v>0.5</v>
      </c>
    </row>
    <row r="26" spans="1:19" x14ac:dyDescent="0.45">
      <c r="B26" t="s">
        <v>6</v>
      </c>
      <c r="C26" t="s">
        <v>10</v>
      </c>
      <c r="D26" t="s">
        <v>8</v>
      </c>
      <c r="E26" t="s">
        <v>11</v>
      </c>
      <c r="F26" t="s">
        <v>14</v>
      </c>
      <c r="G26" t="s">
        <v>16</v>
      </c>
      <c r="H26" t="s">
        <v>17</v>
      </c>
      <c r="I26" s="1" t="s">
        <v>7</v>
      </c>
      <c r="L26" t="s">
        <v>6</v>
      </c>
      <c r="M26" t="s">
        <v>10</v>
      </c>
      <c r="N26" t="s">
        <v>8</v>
      </c>
      <c r="O26" t="s">
        <v>11</v>
      </c>
      <c r="P26" t="s">
        <v>14</v>
      </c>
      <c r="Q26" t="s">
        <v>16</v>
      </c>
      <c r="R26" t="s">
        <v>17</v>
      </c>
      <c r="S26" s="1" t="s">
        <v>7</v>
      </c>
    </row>
    <row r="27" spans="1:19" x14ac:dyDescent="0.45">
      <c r="A27" t="s">
        <v>0</v>
      </c>
      <c r="B27">
        <f>B28/3</f>
        <v>8888.8888888888887</v>
      </c>
      <c r="C27">
        <v>0.05</v>
      </c>
      <c r="D27">
        <v>2E-3</v>
      </c>
      <c r="E27">
        <f>C25</f>
        <v>0.5</v>
      </c>
      <c r="F27">
        <f>C24</f>
        <v>3.4899744563010593E-4</v>
      </c>
      <c r="G27">
        <v>1.05</v>
      </c>
      <c r="K27" t="s">
        <v>0</v>
      </c>
      <c r="L27">
        <f>L28/3</f>
        <v>8888.8888888888887</v>
      </c>
      <c r="M27">
        <v>0.05</v>
      </c>
      <c r="N27">
        <v>2E-3</v>
      </c>
      <c r="O27">
        <f>M25</f>
        <v>0.5</v>
      </c>
      <c r="P27">
        <f>M24</f>
        <v>3.4899744563010593E-4</v>
      </c>
      <c r="Q27">
        <f t="shared" ref="Q27:Q32" si="8">1+0.15*1.35*(1+M27)</f>
        <v>1.2126250000000001</v>
      </c>
    </row>
    <row r="28" spans="1:19" x14ac:dyDescent="0.45">
      <c r="A28" t="s">
        <v>1</v>
      </c>
      <c r="B28">
        <f>B29/3</f>
        <v>26666.666666666668</v>
      </c>
      <c r="C28">
        <v>0.06</v>
      </c>
      <c r="D28">
        <v>4.0000000000000001E-3</v>
      </c>
      <c r="E28">
        <f t="shared" ref="E28:F32" si="9">E27</f>
        <v>0.5</v>
      </c>
      <c r="F28">
        <f t="shared" si="9"/>
        <v>3.4899744563010593E-4</v>
      </c>
      <c r="G28">
        <f>1+C28</f>
        <v>1.06</v>
      </c>
      <c r="H28">
        <f>((1-E28)+E28*G28)/((1-E28)+E28*G27)</f>
        <v>1.0048780487804878</v>
      </c>
      <c r="I28" s="1">
        <f>(B28-B27)/((H28-1+F28)*100)</f>
        <v>34011.135560553848</v>
      </c>
      <c r="K28" t="s">
        <v>1</v>
      </c>
      <c r="L28">
        <f>L29/3</f>
        <v>26666.666666666668</v>
      </c>
      <c r="M28">
        <v>0.06</v>
      </c>
      <c r="N28">
        <v>4.0000000000000001E-3</v>
      </c>
      <c r="O28">
        <f t="shared" ref="O28:P32" si="10">O27</f>
        <v>0.5</v>
      </c>
      <c r="P28">
        <f t="shared" si="10"/>
        <v>3.4899744563010593E-4</v>
      </c>
      <c r="Q28">
        <f t="shared" si="8"/>
        <v>1.21465</v>
      </c>
      <c r="R28">
        <f>((1-O28)+O28*Q28)/((1-O28)+O28*Q27)</f>
        <v>1.0009152025309302</v>
      </c>
      <c r="S28" s="1">
        <f>(L28-L27)/((R28-1+P28)*100)</f>
        <v>140624.72794966909</v>
      </c>
    </row>
    <row r="29" spans="1:19" x14ac:dyDescent="0.45">
      <c r="A29" t="s">
        <v>2</v>
      </c>
      <c r="B29">
        <v>80000</v>
      </c>
      <c r="C29">
        <v>7.0000000000000007E-2</v>
      </c>
      <c r="D29">
        <v>6.0000000000000001E-3</v>
      </c>
      <c r="E29">
        <f t="shared" si="9"/>
        <v>0.5</v>
      </c>
      <c r="F29">
        <f t="shared" si="9"/>
        <v>3.4899744563010593E-4</v>
      </c>
      <c r="G29">
        <f>1+C29</f>
        <v>1.07</v>
      </c>
      <c r="H29">
        <f>((1-E29)+E29*G29)/((1-E29)+E29*G28)</f>
        <v>1.0048543689320391</v>
      </c>
      <c r="I29" s="1">
        <f>(B29-B28)/((H29-1+F29)*100)</f>
        <v>102497.7475393995</v>
      </c>
      <c r="K29" t="s">
        <v>2</v>
      </c>
      <c r="L29">
        <v>80000</v>
      </c>
      <c r="M29">
        <v>7.0000000000000007E-2</v>
      </c>
      <c r="N29">
        <v>6.0000000000000001E-3</v>
      </c>
      <c r="O29">
        <f t="shared" si="10"/>
        <v>0.5</v>
      </c>
      <c r="P29">
        <f t="shared" si="10"/>
        <v>3.4899744563010593E-4</v>
      </c>
      <c r="Q29">
        <f t="shared" si="8"/>
        <v>1.216675</v>
      </c>
      <c r="R29">
        <f>((1-O29)+O29*Q29)/((1-O29)+O29*Q28)</f>
        <v>1.0009143657011266</v>
      </c>
      <c r="S29" s="1">
        <f>(L29-L28)/((R29-1+P29)*100)</f>
        <v>422153.62598039425</v>
      </c>
    </row>
    <row r="30" spans="1:19" x14ac:dyDescent="0.45">
      <c r="A30" t="s">
        <v>3</v>
      </c>
      <c r="B30">
        <f>B29*3</f>
        <v>240000</v>
      </c>
      <c r="C30">
        <v>0.08</v>
      </c>
      <c r="D30">
        <v>8.0000000000000002E-3</v>
      </c>
      <c r="E30">
        <f t="shared" si="9"/>
        <v>0.5</v>
      </c>
      <c r="F30">
        <f t="shared" si="9"/>
        <v>3.4899744563010593E-4</v>
      </c>
      <c r="G30">
        <f>1+C30</f>
        <v>1.08</v>
      </c>
      <c r="H30">
        <f>((1-E30)+E30*G30)/((1-E30)+E30*G29)</f>
        <v>1.0048309178743959</v>
      </c>
      <c r="I30" s="1">
        <f>(B30-B29)/((H30-1+F30)*100)</f>
        <v>308885.35837917065</v>
      </c>
      <c r="K30" t="s">
        <v>3</v>
      </c>
      <c r="L30">
        <f>L29*3</f>
        <v>240000</v>
      </c>
      <c r="M30">
        <v>0.08</v>
      </c>
      <c r="N30">
        <v>8.0000000000000002E-3</v>
      </c>
      <c r="O30">
        <f t="shared" si="10"/>
        <v>0.5</v>
      </c>
      <c r="P30">
        <f t="shared" si="10"/>
        <v>3.4899744563010593E-4</v>
      </c>
      <c r="Q30">
        <f t="shared" si="8"/>
        <v>1.2187000000000001</v>
      </c>
      <c r="R30">
        <f>((1-O30)+O30*Q30)/((1-O30)+O30*Q29)</f>
        <v>1.0009135304002617</v>
      </c>
      <c r="S30" s="1">
        <f>(L30-L29)/((R30-1+P30)*100)</f>
        <v>1267298.7809388672</v>
      </c>
    </row>
    <row r="31" spans="1:19" x14ac:dyDescent="0.45">
      <c r="A31" t="s">
        <v>4</v>
      </c>
      <c r="B31">
        <f>B30*3</f>
        <v>720000</v>
      </c>
      <c r="C31">
        <v>0.09</v>
      </c>
      <c r="D31">
        <v>0.01</v>
      </c>
      <c r="E31">
        <f t="shared" si="9"/>
        <v>0.5</v>
      </c>
      <c r="F31">
        <f t="shared" si="9"/>
        <v>3.4899744563010593E-4</v>
      </c>
      <c r="G31">
        <f>1+C31</f>
        <v>1.0900000000000001</v>
      </c>
      <c r="H31">
        <f>((1-E31)+E31*G31)/((1-E31)+E31*G30)</f>
        <v>1.0048076923076923</v>
      </c>
      <c r="I31" s="1">
        <f>(B31-B30)/((H31-1+F31)*100)</f>
        <v>930829.70463899139</v>
      </c>
      <c r="K31" t="s">
        <v>4</v>
      </c>
      <c r="L31">
        <f>L30*3</f>
        <v>720000</v>
      </c>
      <c r="M31">
        <v>0.09</v>
      </c>
      <c r="N31">
        <v>0.01</v>
      </c>
      <c r="O31">
        <f t="shared" si="10"/>
        <v>0.5</v>
      </c>
      <c r="P31">
        <f t="shared" si="10"/>
        <v>3.4899744563010593E-4</v>
      </c>
      <c r="Q31">
        <f t="shared" si="8"/>
        <v>1.2207250000000001</v>
      </c>
      <c r="R31">
        <f>((1-O31)+O31*Q31)/((1-O31)+O31*Q30)</f>
        <v>1.0009126966241491</v>
      </c>
      <c r="S31" s="1">
        <f>(L31-L30)/((R31-1+P31)*100)</f>
        <v>3804408.7825824185</v>
      </c>
    </row>
    <row r="32" spans="1:19" x14ac:dyDescent="0.45">
      <c r="A32" t="s">
        <v>5</v>
      </c>
      <c r="B32">
        <f>B31*4</f>
        <v>2880000</v>
      </c>
      <c r="C32">
        <v>0.1</v>
      </c>
      <c r="D32">
        <v>1.2E-2</v>
      </c>
      <c r="E32">
        <f t="shared" si="9"/>
        <v>0.5</v>
      </c>
      <c r="F32">
        <f t="shared" si="9"/>
        <v>3.4899744563010593E-4</v>
      </c>
      <c r="G32">
        <f>1+C32</f>
        <v>1.1000000000000001</v>
      </c>
      <c r="H32">
        <f>((1-E32)+E32*G32)/((1-E32)+E32*G31)</f>
        <v>1.0047846889952154</v>
      </c>
      <c r="I32" s="1">
        <f>(B32-B31)/((H32-1+F32)*100)</f>
        <v>4207502.7855504034</v>
      </c>
      <c r="K32" t="s">
        <v>5</v>
      </c>
      <c r="L32">
        <f>L31*4</f>
        <v>2880000</v>
      </c>
      <c r="M32">
        <v>0.1</v>
      </c>
      <c r="N32">
        <v>1.2E-2</v>
      </c>
      <c r="O32">
        <f t="shared" si="10"/>
        <v>0.5</v>
      </c>
      <c r="P32">
        <f t="shared" si="10"/>
        <v>3.4899744563010593E-4</v>
      </c>
      <c r="Q32">
        <f t="shared" si="8"/>
        <v>1.22275</v>
      </c>
      <c r="R32">
        <f>((1-O32)+O32*Q32)/((1-O32)+O32*Q31)</f>
        <v>1.0009118643686183</v>
      </c>
      <c r="S32" s="1">
        <f>(L32-L31)/((R32-1+P32)*100)</f>
        <v>17131139.793360256</v>
      </c>
    </row>
    <row r="36" spans="1:9" ht="17.5" thickBot="1" x14ac:dyDescent="0.5"/>
    <row r="37" spans="1:9" ht="17.5" thickBot="1" x14ac:dyDescent="0.5">
      <c r="A37" s="14" t="s">
        <v>22</v>
      </c>
      <c r="B37" s="10" t="s">
        <v>9</v>
      </c>
      <c r="C37" s="8" t="s">
        <v>12</v>
      </c>
      <c r="D37" s="9" t="s">
        <v>13</v>
      </c>
      <c r="F37" s="14" t="s">
        <v>23</v>
      </c>
      <c r="G37" s="10" t="s">
        <v>9</v>
      </c>
      <c r="H37" s="8" t="s">
        <v>12</v>
      </c>
      <c r="I37" s="9" t="s">
        <v>13</v>
      </c>
    </row>
    <row r="38" spans="1:9" x14ac:dyDescent="0.45">
      <c r="A38" s="15" t="s">
        <v>1</v>
      </c>
      <c r="B38" s="11">
        <f>I6</f>
        <v>25340.121039456862</v>
      </c>
      <c r="C38" s="6">
        <f>I17</f>
        <v>55449.157238699052</v>
      </c>
      <c r="D38" s="7">
        <f>I28</f>
        <v>34011.135560553848</v>
      </c>
      <c r="F38" s="15" t="s">
        <v>1</v>
      </c>
      <c r="G38" s="11">
        <f>S6</f>
        <v>112891.52277329493</v>
      </c>
      <c r="H38" s="6">
        <f>S17</f>
        <v>203330.99356910319</v>
      </c>
      <c r="I38" s="7">
        <f>S28</f>
        <v>140624.72794966909</v>
      </c>
    </row>
    <row r="39" spans="1:9" x14ac:dyDescent="0.45">
      <c r="A39" s="16" t="s">
        <v>2</v>
      </c>
      <c r="B39" s="12">
        <f>I7</f>
        <v>76708.024899856377</v>
      </c>
      <c r="C39" s="2">
        <f t="shared" ref="C39:C42" si="11">I18</f>
        <v>167757.81988990883</v>
      </c>
      <c r="D39" s="3">
        <f t="shared" ref="D39:D42" si="12">I29</f>
        <v>102497.7475393995</v>
      </c>
      <c r="F39" s="16" t="s">
        <v>2</v>
      </c>
      <c r="G39" s="12">
        <f t="shared" ref="G39:G42" si="13">S7</f>
        <v>339136.01033780799</v>
      </c>
      <c r="H39" s="2">
        <f t="shared" ref="H39:H42" si="14">S18</f>
        <v>610634.32304340985</v>
      </c>
      <c r="I39" s="3">
        <f t="shared" ref="I39:I42" si="15">S29</f>
        <v>422153.62598039425</v>
      </c>
    </row>
    <row r="40" spans="1:9" x14ac:dyDescent="0.45">
      <c r="A40" s="16" t="s">
        <v>3</v>
      </c>
      <c r="B40" s="12">
        <f>I8</f>
        <v>232185.10714860636</v>
      </c>
      <c r="C40" s="2">
        <f t="shared" si="11"/>
        <v>507495.74974883051</v>
      </c>
      <c r="D40" s="3">
        <f t="shared" si="12"/>
        <v>308885.35837917065</v>
      </c>
      <c r="F40" s="16" t="s">
        <v>3</v>
      </c>
      <c r="G40" s="12">
        <f t="shared" si="13"/>
        <v>1018791.2834536196</v>
      </c>
      <c r="H40" s="2">
        <f t="shared" si="14"/>
        <v>1833824.3102164115</v>
      </c>
      <c r="I40" s="3">
        <f t="shared" si="15"/>
        <v>1267298.7809388672</v>
      </c>
    </row>
    <row r="41" spans="1:9" x14ac:dyDescent="0.45">
      <c r="A41" s="16" t="s">
        <v>4</v>
      </c>
      <c r="B41" s="12">
        <f>I9</f>
        <v>702732.56842177908</v>
      </c>
      <c r="C41" s="2">
        <f t="shared" si="11"/>
        <v>1535127.937584358</v>
      </c>
      <c r="D41" s="3">
        <f t="shared" si="12"/>
        <v>930829.70463899139</v>
      </c>
      <c r="F41" s="16" t="s">
        <v>4</v>
      </c>
      <c r="G41" s="12">
        <f t="shared" si="13"/>
        <v>3060520.3905844535</v>
      </c>
      <c r="H41" s="2">
        <f t="shared" si="14"/>
        <v>5507228.9130039252</v>
      </c>
      <c r="I41" s="3">
        <f t="shared" si="15"/>
        <v>3804408.7825824185</v>
      </c>
    </row>
    <row r="42" spans="1:9" ht="17.5" thickBot="1" x14ac:dyDescent="0.5">
      <c r="A42" s="17" t="s">
        <v>5</v>
      </c>
      <c r="B42" s="13">
        <f>I10</f>
        <v>3190067.8799671638</v>
      </c>
      <c r="C42" s="4">
        <f t="shared" si="11"/>
        <v>6964841.3630157365</v>
      </c>
      <c r="D42" s="5">
        <f t="shared" si="12"/>
        <v>4207502.7855504034</v>
      </c>
      <c r="F42" s="17" t="s">
        <v>5</v>
      </c>
      <c r="G42" s="13">
        <f t="shared" si="13"/>
        <v>13790986.728532378</v>
      </c>
      <c r="H42" s="4">
        <f t="shared" si="14"/>
        <v>24808395.920694944</v>
      </c>
      <c r="I42" s="5">
        <f t="shared" si="15"/>
        <v>17131139.793360256</v>
      </c>
    </row>
    <row r="43" spans="1:9" x14ac:dyDescent="0.45">
      <c r="B43" s="1"/>
      <c r="C43" s="1"/>
      <c r="D43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이정범</dc:creator>
  <cp:lastModifiedBy>821043550901</cp:lastModifiedBy>
  <dcterms:created xsi:type="dcterms:W3CDTF">2015-06-05T18:19:34Z</dcterms:created>
  <dcterms:modified xsi:type="dcterms:W3CDTF">2024-07-02T13:36:11Z</dcterms:modified>
</cp:coreProperties>
</file>