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HUN\Desktop\"/>
    </mc:Choice>
  </mc:AlternateContent>
  <xr:revisionPtr revIDLastSave="0" documentId="13_ncr:1_{E1ED0BDA-E1AA-4F36-9359-1A20012D7BB1}" xr6:coauthVersionLast="47" xr6:coauthVersionMax="47" xr10:uidLastSave="{00000000-0000-0000-0000-000000000000}"/>
  <bookViews>
    <workbookView xWindow="-120" yWindow="-120" windowWidth="38640" windowHeight="15840" xr2:uid="{D8AA2A3C-8C6C-4722-B1BC-07CF4F318F43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6" i="2" l="1"/>
  <c r="D25" i="2"/>
  <c r="I25" i="2"/>
  <c r="K13" i="1"/>
  <c r="K9" i="1"/>
  <c r="F3" i="1" s="1"/>
  <c r="K25" i="2" s="1" a="1"/>
  <c r="K25" i="2" s="1"/>
  <c r="K4" i="1"/>
  <c r="F47" i="1"/>
  <c r="F46" i="1"/>
  <c r="F45" i="1"/>
  <c r="E47" i="1"/>
  <c r="E46" i="1"/>
  <c r="E45" i="1"/>
  <c r="D47" i="1"/>
  <c r="D46" i="1"/>
  <c r="C47" i="1"/>
  <c r="C46" i="1"/>
  <c r="E36" i="1"/>
  <c r="E35" i="1"/>
  <c r="E34" i="1"/>
  <c r="D36" i="1"/>
  <c r="D35" i="1"/>
  <c r="D34" i="1"/>
  <c r="C36" i="1"/>
  <c r="C35" i="1"/>
  <c r="C34" i="1"/>
  <c r="D25" i="1"/>
  <c r="D24" i="1"/>
  <c r="C25" i="1"/>
  <c r="C24" i="1"/>
  <c r="C3" i="1" l="1"/>
  <c r="H25" i="2" a="1"/>
  <c r="H25" i="2" s="1"/>
  <c r="K26" i="2" a="1"/>
  <c r="K26" i="2" s="1"/>
  <c r="H26" i="2" a="1"/>
  <c r="H26" i="2" s="1"/>
  <c r="D3" i="1"/>
  <c r="E3" i="1"/>
  <c r="D23" i="2" l="1"/>
  <c r="C45" i="1" s="1"/>
  <c r="D22" i="2"/>
  <c r="I26" i="2"/>
  <c r="J25" i="2" a="1"/>
  <c r="J25" i="2" s="1"/>
  <c r="G26" i="2" a="1"/>
  <c r="G26" i="2" s="1"/>
  <c r="G25" i="2" a="1"/>
  <c r="G25" i="2" s="1"/>
  <c r="J26" i="2" a="1"/>
  <c r="J26" i="2" s="1"/>
  <c r="D45" i="1"/>
  <c r="K22" i="1" l="1"/>
  <c r="K3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<sst xmlns="http://schemas.openxmlformats.org/spreadsheetml/2006/main" count="93" uniqueCount="74">
  <si>
    <t>치적</t>
    <phoneticPr fontId="2" type="noConversion"/>
  </si>
  <si>
    <t>기존수치</t>
    <phoneticPr fontId="2" type="noConversion"/>
  </si>
  <si>
    <t>진화형피해</t>
    <phoneticPr fontId="2" type="noConversion"/>
  </si>
  <si>
    <t>치피</t>
    <phoneticPr fontId="2" type="noConversion"/>
  </si>
  <si>
    <t>1티어</t>
    <phoneticPr fontId="2" type="noConversion"/>
  </si>
  <si>
    <t>치명</t>
    <phoneticPr fontId="2" type="noConversion"/>
  </si>
  <si>
    <t>특화</t>
    <phoneticPr fontId="2" type="noConversion"/>
  </si>
  <si>
    <t>팔찌 수치</t>
    <phoneticPr fontId="2" type="noConversion"/>
  </si>
  <si>
    <t>번속</t>
    <phoneticPr fontId="2" type="noConversion"/>
  </si>
  <si>
    <t>스탯</t>
    <phoneticPr fontId="2" type="noConversion"/>
  </si>
  <si>
    <t>아드</t>
    <phoneticPr fontId="2" type="noConversion"/>
  </si>
  <si>
    <t>2티어</t>
    <phoneticPr fontId="2" type="noConversion"/>
  </si>
  <si>
    <t>예리한감각(1/2)</t>
    <phoneticPr fontId="2" type="noConversion"/>
  </si>
  <si>
    <t>예리한감각(2/2)</t>
  </si>
  <si>
    <t>예리한감각(2/2)</t>
    <phoneticPr fontId="2" type="noConversion"/>
  </si>
  <si>
    <t>한계돌파(1/3)</t>
  </si>
  <si>
    <t>한계돌파(1/3)</t>
    <phoneticPr fontId="2" type="noConversion"/>
  </si>
  <si>
    <t>한계돌파(2/3)</t>
    <phoneticPr fontId="2" type="noConversion"/>
  </si>
  <si>
    <t>한계돌파(3/3)</t>
    <phoneticPr fontId="2" type="noConversion"/>
  </si>
  <si>
    <t>진화형 피해</t>
    <phoneticPr fontId="2" type="noConversion"/>
  </si>
  <si>
    <t>3티어</t>
    <phoneticPr fontId="2" type="noConversion"/>
  </si>
  <si>
    <t>혼신의강타(1/2)</t>
    <phoneticPr fontId="2" type="noConversion"/>
  </si>
  <si>
    <t>혼신의강타(2/2)</t>
    <phoneticPr fontId="2" type="noConversion"/>
  </si>
  <si>
    <t>일격(1/2)</t>
    <phoneticPr fontId="2" type="noConversion"/>
  </si>
  <si>
    <t>일격(2/2)</t>
  </si>
  <si>
    <t>일격(2/2)</t>
    <phoneticPr fontId="2" type="noConversion"/>
  </si>
  <si>
    <t>파괴전차(1/2)</t>
    <phoneticPr fontId="2" type="noConversion"/>
  </si>
  <si>
    <t>파괴전차(2/2)</t>
    <phoneticPr fontId="2" type="noConversion"/>
  </si>
  <si>
    <t>예리한감각(0/2)</t>
    <phoneticPr fontId="2" type="noConversion"/>
  </si>
  <si>
    <t>한계돌파(0/3)</t>
    <phoneticPr fontId="2" type="noConversion"/>
  </si>
  <si>
    <t>혼신의강타(0/2)</t>
  </si>
  <si>
    <t>혼신의강타(0/2)</t>
    <phoneticPr fontId="2" type="noConversion"/>
  </si>
  <si>
    <t>일격(0/2)</t>
    <phoneticPr fontId="2" type="noConversion"/>
  </si>
  <si>
    <t>파괴전차(0/2)</t>
  </si>
  <si>
    <t>파괴전차(0/2)</t>
    <phoneticPr fontId="2" type="noConversion"/>
  </si>
  <si>
    <t>뭉툭한가시(0/2)</t>
    <phoneticPr fontId="2" type="noConversion"/>
  </si>
  <si>
    <t>뭉툭한가시(1/2)</t>
    <phoneticPr fontId="2" type="noConversion"/>
  </si>
  <si>
    <t>음속돌파(0/2)</t>
  </si>
  <si>
    <t>음속돌파(0/2)</t>
    <phoneticPr fontId="2" type="noConversion"/>
  </si>
  <si>
    <t>뭉툭한가시(2/2)</t>
  </si>
  <si>
    <t>뭉툭한가시(2/2)</t>
    <phoneticPr fontId="2" type="noConversion"/>
  </si>
  <si>
    <t>음속돌파(1/2)</t>
    <phoneticPr fontId="2" type="noConversion"/>
  </si>
  <si>
    <t>음속돌파(2/2)</t>
    <phoneticPr fontId="2" type="noConversion"/>
  </si>
  <si>
    <t>인파이팅(0/2)</t>
    <phoneticPr fontId="2" type="noConversion"/>
  </si>
  <si>
    <t>인파이팅(1/2)</t>
    <phoneticPr fontId="2" type="noConversion"/>
  </si>
  <si>
    <t>인파이팅(2/2)</t>
  </si>
  <si>
    <t>인파이팅(2/2)</t>
    <phoneticPr fontId="2" type="noConversion"/>
  </si>
  <si>
    <t>입식타격가(0/2)</t>
  </si>
  <si>
    <t>입식타격가(0/2)</t>
    <phoneticPr fontId="2" type="noConversion"/>
  </si>
  <si>
    <t>입식타격가(1/2)</t>
    <phoneticPr fontId="2" type="noConversion"/>
  </si>
  <si>
    <t>입식타격가(2/2)</t>
    <phoneticPr fontId="2" type="noConversion"/>
  </si>
  <si>
    <t>신속</t>
    <phoneticPr fontId="2" type="noConversion"/>
  </si>
  <si>
    <t>4티어</t>
    <phoneticPr fontId="2" type="noConversion"/>
  </si>
  <si>
    <t>백</t>
    <phoneticPr fontId="2" type="noConversion"/>
  </si>
  <si>
    <t>공속</t>
    <phoneticPr fontId="2" type="noConversion"/>
  </si>
  <si>
    <t>이속</t>
    <phoneticPr fontId="2" type="noConversion"/>
  </si>
  <si>
    <t>만찬</t>
    <phoneticPr fontId="2" type="noConversion"/>
  </si>
  <si>
    <t>서폿</t>
    <phoneticPr fontId="2" type="noConversion"/>
  </si>
  <si>
    <t>※합계※ 
※2000※</t>
    <phoneticPr fontId="2" type="noConversion"/>
  </si>
  <si>
    <t>※합계※ 
※3레벨※</t>
    <phoneticPr fontId="2" type="noConversion"/>
  </si>
  <si>
    <t>※합계※ 
※2레벨※</t>
    <phoneticPr fontId="2" type="noConversion"/>
  </si>
  <si>
    <t>펫</t>
    <phoneticPr fontId="2" type="noConversion"/>
  </si>
  <si>
    <t>자버프</t>
    <phoneticPr fontId="2" type="noConversion"/>
  </si>
  <si>
    <t>공속증가량</t>
    <phoneticPr fontId="2" type="noConversion"/>
  </si>
  <si>
    <t>이속증가량</t>
    <phoneticPr fontId="2" type="noConversion"/>
  </si>
  <si>
    <t>상한</t>
    <phoneticPr fontId="2" type="noConversion"/>
  </si>
  <si>
    <t>공속초과증가</t>
    <phoneticPr fontId="2" type="noConversion"/>
  </si>
  <si>
    <t>이속초과증가</t>
    <phoneticPr fontId="2" type="noConversion"/>
  </si>
  <si>
    <t>추가 치피 (자율입력)</t>
    <phoneticPr fontId="2" type="noConversion"/>
  </si>
  <si>
    <t>예둔</t>
    <phoneticPr fontId="2" type="noConversion"/>
  </si>
  <si>
    <t>깨달음</t>
    <phoneticPr fontId="2" type="noConversion"/>
  </si>
  <si>
    <t>돌</t>
    <phoneticPr fontId="2" type="noConversion"/>
  </si>
  <si>
    <t>총 진화형 피해</t>
    <phoneticPr fontId="2" type="noConversion"/>
  </si>
  <si>
    <t>진화형 피해 효율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</si>
</sst>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%"/>
    <numFmt numFmtId="177" formatCode="0.00_ 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0"/>
      <color rgb="FF3F3F76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24"/>
      <color theme="1"/>
      <name val="나눔스퀘어라운드 ExtraBold"/>
      <family val="3"/>
      <charset val="129"/>
    </font>
    <font>
      <sz val="11"/>
      <color theme="1"/>
      <name val="나눔스퀘어라운드 ExtraBold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</fills>
  <borders count="1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2" borderId="1" applyNumberFormat="0" applyAlignment="0" applyProtection="0">
      <alignment vertical="center"/>
    </xf>
  </cellStyleXfs>
  <cellXfs count="6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5" fillId="0" borderId="0" xfId="0" applyFont="1" applyProtection="1">
      <alignment vertical="center"/>
      <protection locked="0"/>
    </xf>
    <xf numFmtId="177" fontId="0" fillId="0" borderId="0" xfId="0" applyNumberForma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6" fillId="0" borderId="0" xfId="0" applyFont="1" applyProtection="1">
      <alignment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0" fillId="0" borderId="4" xfId="0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9" fontId="0" fillId="0" borderId="4" xfId="0" applyNumberFormat="1" applyBorder="1" applyAlignment="1">
      <alignment horizontal="center" vertical="center"/>
    </xf>
    <xf numFmtId="0" fontId="0" fillId="8" borderId="13" xfId="0" applyFill="1" applyBorder="1" applyAlignment="1" applyProtection="1">
      <alignment horizontal="center" vertical="center"/>
      <protection locked="0"/>
    </xf>
    <xf numFmtId="0" fontId="0" fillId="8" borderId="14" xfId="0" applyFill="1" applyBorder="1" applyAlignment="1" applyProtection="1">
      <alignment horizontal="center" vertical="center"/>
      <protection locked="0"/>
    </xf>
    <xf numFmtId="0" fontId="0" fillId="7" borderId="13" xfId="0" applyFill="1" applyBorder="1" applyAlignment="1" applyProtection="1">
      <alignment horizontal="center" vertical="center"/>
      <protection locked="0"/>
    </xf>
    <xf numFmtId="0" fontId="0" fillId="7" borderId="14" xfId="0" applyFill="1" applyBorder="1" applyAlignment="1" applyProtection="1">
      <alignment horizontal="center" vertical="center"/>
      <protection locked="0"/>
    </xf>
    <xf numFmtId="0" fontId="4" fillId="6" borderId="5" xfId="0" applyFont="1" applyFill="1" applyBorder="1" applyAlignment="1" applyProtection="1">
      <alignment horizontal="center" vertical="center" wrapText="1"/>
      <protection locked="0"/>
    </xf>
    <xf numFmtId="0" fontId="4" fillId="6" borderId="6" xfId="0" applyFont="1" applyFill="1" applyBorder="1" applyAlignment="1" applyProtection="1">
      <alignment horizontal="center" vertical="center" wrapText="1"/>
      <protection locked="0"/>
    </xf>
    <xf numFmtId="0" fontId="4" fillId="6" borderId="7" xfId="0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5" fillId="9" borderId="13" xfId="0" applyFont="1" applyFill="1" applyBorder="1" applyAlignment="1" applyProtection="1">
      <alignment horizontal="center" vertical="center"/>
      <protection locked="0"/>
    </xf>
    <xf numFmtId="0" fontId="5" fillId="9" borderId="15" xfId="0" applyFont="1" applyFill="1" applyBorder="1" applyAlignment="1" applyProtection="1">
      <alignment horizontal="center" vertical="center"/>
      <protection locked="0"/>
    </xf>
    <xf numFmtId="0" fontId="5" fillId="9" borderId="14" xfId="0" applyFont="1" applyFill="1" applyBorder="1" applyAlignment="1" applyProtection="1">
      <alignment horizontal="center" vertical="center"/>
      <protection locked="0"/>
    </xf>
    <xf numFmtId="0" fontId="4" fillId="6" borderId="5" xfId="0" applyFont="1" applyFill="1" applyBorder="1" applyAlignment="1">
      <alignment horizontal="center" vertical="center" wrapText="1"/>
    </xf>
    <xf numFmtId="0" fontId="4" fillId="6" borderId="6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 wrapText="1"/>
    </xf>
    <xf numFmtId="10" fontId="5" fillId="0" borderId="9" xfId="0" applyNumberFormat="1" applyFont="1" applyBorder="1" applyAlignment="1">
      <alignment horizontal="center" vertical="center"/>
    </xf>
    <xf numFmtId="10" fontId="5" fillId="0" borderId="2" xfId="0" applyNumberFormat="1" applyFont="1" applyBorder="1" applyAlignment="1">
      <alignment horizontal="center" vertical="center"/>
    </xf>
    <xf numFmtId="10" fontId="5" fillId="0" borderId="3" xfId="0" applyNumberFormat="1" applyFont="1" applyBorder="1" applyAlignment="1">
      <alignment horizontal="center" vertical="center"/>
    </xf>
    <xf numFmtId="10" fontId="5" fillId="0" borderId="8" xfId="0" applyNumberFormat="1" applyFont="1" applyBorder="1" applyAlignment="1">
      <alignment horizontal="center" vertical="center"/>
    </xf>
    <xf numFmtId="10" fontId="5" fillId="0" borderId="0" xfId="0" applyNumberFormat="1" applyFont="1" applyAlignment="1">
      <alignment horizontal="center" vertical="center"/>
    </xf>
    <xf numFmtId="10" fontId="5" fillId="0" borderId="10" xfId="0" applyNumberFormat="1" applyFont="1" applyBorder="1" applyAlignment="1">
      <alignment horizontal="center" vertical="center"/>
    </xf>
    <xf numFmtId="10" fontId="5" fillId="0" borderId="11" xfId="0" applyNumberFormat="1" applyFont="1" applyBorder="1" applyAlignment="1">
      <alignment horizontal="center" vertical="center"/>
    </xf>
    <xf numFmtId="10" fontId="5" fillId="0" borderId="16" xfId="0" applyNumberFormat="1" applyFont="1" applyBorder="1" applyAlignment="1">
      <alignment horizontal="center" vertical="center"/>
    </xf>
    <xf numFmtId="10" fontId="5" fillId="0" borderId="12" xfId="0" applyNumberFormat="1" applyFont="1" applyBorder="1" applyAlignment="1">
      <alignment horizontal="center" vertical="center"/>
    </xf>
    <xf numFmtId="10" fontId="5" fillId="0" borderId="13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77" fontId="0" fillId="5" borderId="5" xfId="0" applyNumberFormat="1" applyFill="1" applyBorder="1" applyAlignment="1">
      <alignment horizontal="center" vertical="center"/>
    </xf>
    <xf numFmtId="177" fontId="0" fillId="5" borderId="7" xfId="0" applyNumberFormat="1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177" fontId="0" fillId="4" borderId="4" xfId="0" applyNumberFormat="1" applyFill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>
      <alignment horizontal="center" vertical="center"/>
    </xf>
    <xf numFmtId="0" fontId="0" fillId="4" borderId="5" xfId="0" applyFill="1" applyBorder="1" applyAlignment="1" applyProtection="1">
      <alignment horizontal="center" vertical="center"/>
      <protection locked="0"/>
    </xf>
    <xf numFmtId="0" fontId="0" fillId="4" borderId="6" xfId="0" applyFill="1" applyBorder="1" applyAlignment="1" applyProtection="1">
      <alignment horizontal="center" vertical="center"/>
      <protection locked="0"/>
    </xf>
    <xf numFmtId="0" fontId="0" fillId="4" borderId="7" xfId="0" applyFill="1" applyBorder="1" applyAlignment="1" applyProtection="1">
      <alignment horizontal="center" vertical="center"/>
      <protection locked="0"/>
    </xf>
    <xf numFmtId="176" fontId="3" fillId="7" borderId="4" xfId="1" applyNumberFormat="1" applyFont="1" applyFill="1" applyBorder="1" applyAlignment="1" applyProtection="1">
      <alignment horizontal="center" vertical="center"/>
      <protection locked="0"/>
    </xf>
    <xf numFmtId="0" fontId="0" fillId="4" borderId="5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</cellXfs>
  <cellStyles count="2">
    <cellStyle name="입력" xfId="1" builtinId="20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FEB7-2EEB-4115-BBF2-AA7ACA280644}">
  <dimension ref="B1:S47"/>
  <sheetViews>
    <sheetView tabSelected="1" zoomScaleNormal="100" workbookViewId="0">
      <selection activeCell="N13" sqref="N13"/>
    </sheetView>
  </sheetViews>
  <sheetFormatPr defaultRowHeight="16.5" x14ac:dyDescent="0.3"/>
  <cols>
    <col min="1" max="1" width="7.375" style="4" customWidth="1"/>
    <col min="2" max="2" width="17.75" style="4" customWidth="1"/>
    <col min="3" max="3" width="16.125" style="4" customWidth="1"/>
    <col min="4" max="4" width="16.75" style="4" customWidth="1"/>
    <col min="5" max="5" width="16.125" style="4" customWidth="1"/>
    <col min="6" max="6" width="16.25" style="4" customWidth="1"/>
    <col min="7" max="7" width="21.25" style="4" customWidth="1"/>
    <col min="8" max="9" width="9" style="4"/>
    <col min="10" max="10" width="11.625" style="4" customWidth="1"/>
    <col min="11" max="11" width="11.375" style="4" customWidth="1"/>
    <col min="12" max="12" width="9" style="4"/>
    <col min="13" max="13" width="9" style="4" customWidth="1"/>
    <col min="14" max="16384" width="9" style="4"/>
  </cols>
  <sheetData>
    <row r="1" spans="2:19" ht="17.25" thickBot="1" x14ac:dyDescent="0.35"/>
    <row r="2" spans="2:19" ht="17.25" thickBot="1" x14ac:dyDescent="0.35">
      <c r="B2" s="13"/>
      <c r="C2" s="14" t="s">
        <v>0</v>
      </c>
      <c r="D2" s="14" t="s">
        <v>3</v>
      </c>
      <c r="E2" s="14" t="s">
        <v>54</v>
      </c>
      <c r="F2" s="14" t="s">
        <v>55</v>
      </c>
      <c r="G2" s="5" t="s">
        <v>68</v>
      </c>
      <c r="K2" s="23" t="s">
        <v>0</v>
      </c>
      <c r="L2" s="23"/>
      <c r="M2" s="23"/>
      <c r="N2" s="23"/>
      <c r="P2" s="23" t="s">
        <v>3</v>
      </c>
      <c r="Q2" s="23"/>
      <c r="R2" s="23"/>
      <c r="S2" s="23"/>
    </row>
    <row r="3" spans="2:19" ht="16.5" customHeight="1" thickBot="1" x14ac:dyDescent="0.35">
      <c r="B3" s="43" t="s">
        <v>1</v>
      </c>
      <c r="C3" s="45">
        <f>K4+L4+M4+N4+C25*100+D25*100+C35*100+D35*100+E35*100+C46*100+D46*100+E46*100+F46*100</f>
        <v>86.184417441029311</v>
      </c>
      <c r="D3" s="47">
        <f>200+C36+D36+E36+C47+D47+E47+F47+P4+Q4+R4+S4</f>
        <v>200.32</v>
      </c>
      <c r="E3" s="49">
        <f>100+K9+L9+M9+N9</f>
        <v>115.1164548265201</v>
      </c>
      <c r="F3" s="49">
        <f>100+K9+L9+M9+N9</f>
        <v>115.1164548265201</v>
      </c>
      <c r="G3" s="57"/>
      <c r="K3" s="6" t="s">
        <v>9</v>
      </c>
      <c r="L3" s="6" t="s">
        <v>8</v>
      </c>
      <c r="M3" s="6" t="s">
        <v>10</v>
      </c>
      <c r="N3" s="6" t="s">
        <v>53</v>
      </c>
      <c r="P3" s="16" t="s">
        <v>69</v>
      </c>
      <c r="Q3" s="17"/>
      <c r="R3" s="6" t="s">
        <v>70</v>
      </c>
      <c r="S3" s="6" t="s">
        <v>71</v>
      </c>
    </row>
    <row r="4" spans="2:19" ht="17.25" customHeight="1" thickBot="1" x14ac:dyDescent="0.35">
      <c r="B4" s="44"/>
      <c r="C4" s="46"/>
      <c r="D4" s="48"/>
      <c r="E4" s="49"/>
      <c r="F4" s="49"/>
      <c r="G4" s="57"/>
      <c r="K4" s="13">
        <f>(66+C11+C14+C15)*(1/27.98)</f>
        <v>8.1844174410293071</v>
      </c>
      <c r="L4" s="7">
        <v>20</v>
      </c>
      <c r="M4" s="7">
        <v>20</v>
      </c>
      <c r="N4" s="7">
        <v>10</v>
      </c>
      <c r="P4" s="18">
        <v>0</v>
      </c>
      <c r="Q4" s="19"/>
      <c r="R4" s="7">
        <v>0</v>
      </c>
      <c r="S4" s="7">
        <v>0</v>
      </c>
    </row>
    <row r="6" spans="2:19" ht="17.25" thickBot="1" x14ac:dyDescent="0.35"/>
    <row r="7" spans="2:19" ht="17.25" thickBot="1" x14ac:dyDescent="0.35">
      <c r="K7" s="23" t="s">
        <v>54</v>
      </c>
      <c r="L7" s="23"/>
      <c r="M7" s="23"/>
      <c r="N7" s="23"/>
    </row>
    <row r="8" spans="2:19" ht="17.25" thickBot="1" x14ac:dyDescent="0.35">
      <c r="K8" s="6" t="s">
        <v>9</v>
      </c>
      <c r="L8" s="6" t="s">
        <v>56</v>
      </c>
      <c r="M8" s="6" t="s">
        <v>57</v>
      </c>
      <c r="N8" s="6" t="s">
        <v>62</v>
      </c>
    </row>
    <row r="9" spans="2:19" ht="17.25" customHeight="1" thickBot="1" x14ac:dyDescent="0.35">
      <c r="B9" s="58" t="s">
        <v>4</v>
      </c>
      <c r="C9" s="53" t="s">
        <v>5</v>
      </c>
      <c r="D9" s="53" t="s">
        <v>6</v>
      </c>
      <c r="E9" s="53" t="s">
        <v>51</v>
      </c>
      <c r="F9" s="27" t="s">
        <v>58</v>
      </c>
      <c r="K9" s="13">
        <f>(65+E11+E14+E15)*(1/58.22)</f>
        <v>1.1164548265200962</v>
      </c>
      <c r="L9" s="7">
        <v>5</v>
      </c>
      <c r="M9" s="7">
        <v>9</v>
      </c>
      <c r="N9" s="7"/>
    </row>
    <row r="10" spans="2:19" ht="17.25" thickBot="1" x14ac:dyDescent="0.35">
      <c r="B10" s="59"/>
      <c r="C10" s="53"/>
      <c r="D10" s="53"/>
      <c r="E10" s="53"/>
      <c r="F10" s="28"/>
    </row>
    <row r="11" spans="2:19" ht="17.25" thickBot="1" x14ac:dyDescent="0.35">
      <c r="B11" s="59"/>
      <c r="C11" s="50">
        <v>50</v>
      </c>
      <c r="D11" s="50">
        <v>1250</v>
      </c>
      <c r="E11" s="23">
        <v>0</v>
      </c>
      <c r="F11" s="28"/>
      <c r="K11" s="23" t="s">
        <v>55</v>
      </c>
      <c r="L11" s="23"/>
      <c r="M11" s="23"/>
      <c r="N11" s="23"/>
    </row>
    <row r="12" spans="2:19" ht="17.25" thickBot="1" x14ac:dyDescent="0.35">
      <c r="B12" s="59"/>
      <c r="C12" s="51"/>
      <c r="D12" s="51"/>
      <c r="E12" s="23"/>
      <c r="F12" s="28"/>
      <c r="K12" s="6" t="s">
        <v>9</v>
      </c>
      <c r="L12" s="6" t="s">
        <v>56</v>
      </c>
      <c r="M12" s="6" t="s">
        <v>57</v>
      </c>
      <c r="N12" s="6" t="s">
        <v>62</v>
      </c>
    </row>
    <row r="13" spans="2:19" ht="17.25" thickBot="1" x14ac:dyDescent="0.35">
      <c r="B13" s="60"/>
      <c r="C13" s="52"/>
      <c r="D13" s="52"/>
      <c r="E13" s="23"/>
      <c r="F13" s="29"/>
      <c r="K13" s="13">
        <f>(65+E11+E14+E15)*(1/58.22)</f>
        <v>1.1164548265200962</v>
      </c>
      <c r="L13" s="7">
        <v>5</v>
      </c>
      <c r="M13" s="7">
        <v>9</v>
      </c>
      <c r="N13" s="7"/>
    </row>
    <row r="14" spans="2:19" ht="17.25" thickBot="1" x14ac:dyDescent="0.35">
      <c r="B14" s="5" t="s">
        <v>7</v>
      </c>
      <c r="C14" s="7">
        <v>113</v>
      </c>
      <c r="D14" s="7">
        <v>97</v>
      </c>
      <c r="E14" s="7"/>
    </row>
    <row r="15" spans="2:19" ht="17.25" thickBot="1" x14ac:dyDescent="0.35">
      <c r="B15" s="5" t="s">
        <v>61</v>
      </c>
      <c r="C15" s="7">
        <v>0</v>
      </c>
      <c r="D15" s="7">
        <v>160</v>
      </c>
      <c r="E15" s="7">
        <v>0</v>
      </c>
    </row>
    <row r="16" spans="2:19" ht="17.25" thickBot="1" x14ac:dyDescent="0.35"/>
    <row r="17" spans="2:14" ht="17.25" customHeight="1" thickBot="1" x14ac:dyDescent="0.35">
      <c r="J17" s="8"/>
      <c r="K17" s="24" t="s">
        <v>72</v>
      </c>
      <c r="L17" s="25"/>
      <c r="M17" s="25"/>
      <c r="N17" s="26"/>
    </row>
    <row r="18" spans="2:14" ht="12.95" customHeight="1" thickBot="1" x14ac:dyDescent="0.35">
      <c r="B18" s="54" t="s">
        <v>11</v>
      </c>
      <c r="C18" s="50" t="s">
        <v>13</v>
      </c>
      <c r="D18" s="50" t="s">
        <v>15</v>
      </c>
      <c r="E18" s="20" t="s">
        <v>59</v>
      </c>
      <c r="J18" s="8"/>
      <c r="K18" s="24"/>
      <c r="L18" s="25"/>
      <c r="M18" s="25"/>
      <c r="N18" s="26"/>
    </row>
    <row r="19" spans="2:14" ht="12.95" customHeight="1" thickBot="1" x14ac:dyDescent="0.35">
      <c r="B19" s="55"/>
      <c r="C19" s="51"/>
      <c r="D19" s="51"/>
      <c r="E19" s="21"/>
      <c r="J19" s="8"/>
      <c r="K19" s="24"/>
      <c r="L19" s="25"/>
      <c r="M19" s="25"/>
      <c r="N19" s="26"/>
    </row>
    <row r="20" spans="2:14" ht="12.95" customHeight="1" thickBot="1" x14ac:dyDescent="0.35">
      <c r="B20" s="55"/>
      <c r="C20" s="51"/>
      <c r="D20" s="51"/>
      <c r="E20" s="21"/>
      <c r="J20" s="8"/>
      <c r="K20" s="24"/>
      <c r="L20" s="25"/>
      <c r="M20" s="25"/>
      <c r="N20" s="26"/>
    </row>
    <row r="21" spans="2:14" ht="12.95" customHeight="1" thickBot="1" x14ac:dyDescent="0.35">
      <c r="B21" s="55"/>
      <c r="C21" s="51"/>
      <c r="D21" s="51"/>
      <c r="E21" s="21"/>
      <c r="J21" s="8"/>
      <c r="K21" s="24"/>
      <c r="L21" s="25"/>
      <c r="M21" s="25"/>
      <c r="N21" s="26"/>
    </row>
    <row r="22" spans="2:14" ht="12.95" customHeight="1" thickBot="1" x14ac:dyDescent="0.35">
      <c r="B22" s="55"/>
      <c r="C22" s="51"/>
      <c r="D22" s="51"/>
      <c r="E22" s="22"/>
      <c r="J22" s="9"/>
      <c r="K22" s="30">
        <f>1+C24+D24+C34+D34+E34+C45+D45+E45+F45</f>
        <v>1.6165818441744104</v>
      </c>
      <c r="L22" s="31"/>
      <c r="M22" s="31"/>
      <c r="N22" s="32"/>
    </row>
    <row r="23" spans="2:14" ht="12.95" customHeight="1" thickBot="1" x14ac:dyDescent="0.35">
      <c r="B23" s="56"/>
      <c r="C23" s="52"/>
      <c r="D23" s="52"/>
      <c r="J23" s="10"/>
      <c r="K23" s="33"/>
      <c r="L23" s="34"/>
      <c r="M23" s="34"/>
      <c r="N23" s="35"/>
    </row>
    <row r="24" spans="2:14" ht="17.25" thickBot="1" x14ac:dyDescent="0.35">
      <c r="B24" s="13" t="s">
        <v>19</v>
      </c>
      <c r="C24" s="15">
        <f>VLOOKUP(C18,Sheet2!B3:E9,3,0)</f>
        <v>0.1</v>
      </c>
      <c r="D24" s="15">
        <f>VLOOKUP(D18,Sheet2!B3:D9,3,0)</f>
        <v>0.1</v>
      </c>
      <c r="J24" s="10"/>
      <c r="K24" s="36"/>
      <c r="L24" s="37"/>
      <c r="M24" s="37"/>
      <c r="N24" s="38"/>
    </row>
    <row r="25" spans="2:14" ht="17.25" thickBot="1" x14ac:dyDescent="0.35">
      <c r="B25" s="13" t="s">
        <v>0</v>
      </c>
      <c r="C25" s="15">
        <f>VLOOKUP(C18,Sheet2!B3:E9,2,0)</f>
        <v>0.08</v>
      </c>
      <c r="D25" s="15">
        <f>VLOOKUP(D18,Sheet2!B3:D9,2,0)</f>
        <v>0</v>
      </c>
      <c r="J25" s="10"/>
      <c r="K25" s="11"/>
      <c r="L25" s="11"/>
      <c r="M25" s="11"/>
      <c r="N25" s="11"/>
    </row>
    <row r="26" spans="2:14" x14ac:dyDescent="0.3">
      <c r="J26" s="10"/>
      <c r="K26" s="11"/>
      <c r="L26" s="11"/>
      <c r="M26" s="11"/>
      <c r="N26" s="11"/>
    </row>
    <row r="27" spans="2:14" ht="17.25" thickBot="1" x14ac:dyDescent="0.35">
      <c r="K27" s="12"/>
      <c r="L27" s="12"/>
      <c r="M27" s="12"/>
      <c r="N27" s="12"/>
    </row>
    <row r="28" spans="2:14" ht="17.25" thickBot="1" x14ac:dyDescent="0.35">
      <c r="K28" s="24" t="s">
        <v>73</v>
      </c>
      <c r="L28" s="25"/>
      <c r="M28" s="25"/>
      <c r="N28" s="26"/>
    </row>
    <row r="29" spans="2:14" ht="15.75" customHeight="1" thickBot="1" x14ac:dyDescent="0.35">
      <c r="B29" s="54" t="s">
        <v>20</v>
      </c>
      <c r="C29" s="50" t="s">
        <v>30</v>
      </c>
      <c r="D29" s="50" t="s">
        <v>24</v>
      </c>
      <c r="E29" s="50" t="s">
        <v>33</v>
      </c>
      <c r="F29" s="20" t="s">
        <v>60</v>
      </c>
      <c r="K29" s="24"/>
      <c r="L29" s="25"/>
      <c r="M29" s="25"/>
      <c r="N29" s="26"/>
    </row>
    <row r="30" spans="2:14" ht="15.75" customHeight="1" thickBot="1" x14ac:dyDescent="0.35">
      <c r="B30" s="55"/>
      <c r="C30" s="51"/>
      <c r="D30" s="51"/>
      <c r="E30" s="51"/>
      <c r="F30" s="21"/>
      <c r="K30" s="24"/>
      <c r="L30" s="25"/>
      <c r="M30" s="25"/>
      <c r="N30" s="26"/>
    </row>
    <row r="31" spans="2:14" ht="15.75" customHeight="1" thickBot="1" x14ac:dyDescent="0.35">
      <c r="B31" s="55"/>
      <c r="C31" s="51"/>
      <c r="D31" s="51"/>
      <c r="E31" s="51"/>
      <c r="F31" s="21"/>
      <c r="K31" s="24"/>
      <c r="L31" s="25"/>
      <c r="M31" s="25"/>
      <c r="N31" s="26"/>
    </row>
    <row r="32" spans="2:14" ht="15.75" customHeight="1" thickBot="1" x14ac:dyDescent="0.35">
      <c r="B32" s="55"/>
      <c r="C32" s="51"/>
      <c r="D32" s="51"/>
      <c r="E32" s="51"/>
      <c r="F32" s="21"/>
      <c r="K32" s="24"/>
      <c r="L32" s="25"/>
      <c r="M32" s="25"/>
      <c r="N32" s="26"/>
    </row>
    <row r="33" spans="2:14" ht="15.75" customHeight="1" thickBot="1" x14ac:dyDescent="0.35">
      <c r="B33" s="56"/>
      <c r="C33" s="52"/>
      <c r="D33" s="52"/>
      <c r="E33" s="52"/>
      <c r="F33" s="22"/>
      <c r="K33" s="39">
        <f>K22-(1*(1+C24)*(1+D24)*(1+C34)*(1+D34)*(1+E34)*(1+C45)*(1+D45)*(1+E45)*(1+F45))</f>
        <v>-0.14900971293781273</v>
      </c>
      <c r="L33" s="40"/>
      <c r="M33" s="40"/>
      <c r="N33" s="41"/>
    </row>
    <row r="34" spans="2:14" ht="19.5" customHeight="1" thickBot="1" x14ac:dyDescent="0.35">
      <c r="B34" s="13" t="s">
        <v>19</v>
      </c>
      <c r="C34" s="15">
        <f>VLOOKUP(C29,Sheet2!B11:E19,3,0)</f>
        <v>0</v>
      </c>
      <c r="D34" s="15">
        <f>VLOOKUP(D29,Sheet2!B11:E19,3,0)</f>
        <v>0</v>
      </c>
      <c r="E34" s="15">
        <f>VLOOKUP(E29,Sheet2!B11:E19,3,0)</f>
        <v>0</v>
      </c>
      <c r="K34" s="42"/>
      <c r="L34" s="40"/>
      <c r="M34" s="40"/>
      <c r="N34" s="41"/>
    </row>
    <row r="35" spans="2:14" ht="19.5" customHeight="1" thickBot="1" x14ac:dyDescent="0.35">
      <c r="B35" s="13" t="s">
        <v>0</v>
      </c>
      <c r="C35" s="15">
        <f>VLOOKUP(C29,Sheet2!B11:E19,2,0)</f>
        <v>0</v>
      </c>
      <c r="D35" s="15">
        <f>VLOOKUP(D29,Sheet2!B11:E19,2,0)</f>
        <v>0.2</v>
      </c>
      <c r="E35" s="15">
        <f>VLOOKUP(E29,Sheet2!B11:E19,2,0)</f>
        <v>0</v>
      </c>
      <c r="K35" s="42"/>
      <c r="L35" s="40"/>
      <c r="M35" s="40"/>
      <c r="N35" s="41"/>
    </row>
    <row r="36" spans="2:14" ht="19.5" customHeight="1" thickBot="1" x14ac:dyDescent="0.35">
      <c r="B36" s="13" t="s">
        <v>3</v>
      </c>
      <c r="C36" s="15">
        <f>VLOOKUP(C29,Sheet2!B11:E19,4,0)</f>
        <v>0</v>
      </c>
      <c r="D36" s="15">
        <f>VLOOKUP(D29,Sheet2!B11:E19,4,0)</f>
        <v>0.32</v>
      </c>
      <c r="E36" s="15">
        <f>VLOOKUP(E29,Sheet2!B11:E19,4,0)</f>
        <v>0</v>
      </c>
    </row>
    <row r="39" spans="2:14" ht="17.25" thickBot="1" x14ac:dyDescent="0.35"/>
    <row r="40" spans="2:14" ht="17.25" thickBot="1" x14ac:dyDescent="0.35">
      <c r="B40" s="54" t="s">
        <v>52</v>
      </c>
      <c r="C40" s="50" t="s">
        <v>39</v>
      </c>
      <c r="D40" s="50" t="s">
        <v>37</v>
      </c>
      <c r="E40" s="50" t="s">
        <v>45</v>
      </c>
      <c r="F40" s="23" t="s">
        <v>47</v>
      </c>
      <c r="G40" s="20" t="s">
        <v>60</v>
      </c>
    </row>
    <row r="41" spans="2:14" ht="17.25" thickBot="1" x14ac:dyDescent="0.35">
      <c r="B41" s="55"/>
      <c r="C41" s="51"/>
      <c r="D41" s="51"/>
      <c r="E41" s="51"/>
      <c r="F41" s="23"/>
      <c r="G41" s="21"/>
    </row>
    <row r="42" spans="2:14" ht="17.25" thickBot="1" x14ac:dyDescent="0.35">
      <c r="B42" s="55"/>
      <c r="C42" s="51"/>
      <c r="D42" s="51"/>
      <c r="E42" s="51"/>
      <c r="F42" s="23"/>
      <c r="G42" s="21"/>
    </row>
    <row r="43" spans="2:14" ht="17.25" thickBot="1" x14ac:dyDescent="0.35">
      <c r="B43" s="55"/>
      <c r="C43" s="51"/>
      <c r="D43" s="51"/>
      <c r="E43" s="51"/>
      <c r="F43" s="23"/>
      <c r="G43" s="21"/>
    </row>
    <row r="44" spans="2:14" ht="17.25" thickBot="1" x14ac:dyDescent="0.35">
      <c r="B44" s="56"/>
      <c r="C44" s="52"/>
      <c r="D44" s="52"/>
      <c r="E44" s="52"/>
      <c r="F44" s="23"/>
      <c r="G44" s="22"/>
    </row>
    <row r="45" spans="2:14" ht="17.25" thickBot="1" x14ac:dyDescent="0.35">
      <c r="B45" s="13" t="s">
        <v>19</v>
      </c>
      <c r="C45" s="15">
        <f>VLOOKUP(C40,Sheet2!B21:E32,3,0)</f>
        <v>0.23658184417441036</v>
      </c>
      <c r="D45" s="15">
        <f>VLOOKUP(D40,Sheet2!B21:E32,3,0)</f>
        <v>0</v>
      </c>
      <c r="E45" s="15">
        <f>VLOOKUP(E40,Sheet2!B21:E32,3,0)</f>
        <v>0.18</v>
      </c>
      <c r="F45" s="15">
        <f>VLOOKUP(F40,Sheet2!B21:E32,3,0)</f>
        <v>0</v>
      </c>
    </row>
    <row r="46" spans="2:14" ht="17.25" thickBot="1" x14ac:dyDescent="0.35">
      <c r="B46" s="13" t="s">
        <v>0</v>
      </c>
      <c r="C46" s="15">
        <f>VLOOKUP(C40,Sheet2!B21:E32,2,0)</f>
        <v>0</v>
      </c>
      <c r="D46" s="15">
        <f>VLOOKUP(D40,Sheet2!B21:E32,2,0)</f>
        <v>0</v>
      </c>
      <c r="E46" s="15">
        <f>VLOOKUP(E40,Sheet2!B21:E32,2,0)</f>
        <v>0</v>
      </c>
      <c r="F46" s="15">
        <f>VLOOKUP(F40,Sheet2!B21:E32,2,0)</f>
        <v>0</v>
      </c>
    </row>
    <row r="47" spans="2:14" ht="17.25" thickBot="1" x14ac:dyDescent="0.35">
      <c r="B47" s="13" t="s">
        <v>3</v>
      </c>
      <c r="C47" s="15">
        <f>VLOOKUP(C40,Sheet2!B21:E322,4,0)</f>
        <v>0</v>
      </c>
      <c r="D47" s="15">
        <f>VLOOKUP(D40,Sheet2!B21:E322,4,0)</f>
        <v>0</v>
      </c>
      <c r="E47" s="15">
        <f>VLOOKUP(E40,Sheet2!B21:E32,4,0)</f>
        <v>0</v>
      </c>
      <c r="F47" s="15">
        <f>VLOOKUP(F40,Sheet2!B21:E32,4,0)</f>
        <v>0</v>
      </c>
    </row>
  </sheetData>
  <sheetProtection algorithmName="SHA-512" hashValue="oYCnxxcrjAg7XtIlCu2tQ7jcd9/H2cricq1KprFGBVw0hQH36YWb8bEGPE5BzEBZVphkCWD6sEZSn0ZS1ovs+w==" saltValue="MS+sTRzPbzfM7b4OOoBHLg==" spinCount="100000" sheet="1" objects="1" scenarios="1" insertRows="0" deleteRows="0"/>
  <mergeCells count="39">
    <mergeCell ref="D18:D23"/>
    <mergeCell ref="B18:B23"/>
    <mergeCell ref="F3:F4"/>
    <mergeCell ref="G3:G4"/>
    <mergeCell ref="B9:B13"/>
    <mergeCell ref="C9:C10"/>
    <mergeCell ref="D9:D10"/>
    <mergeCell ref="C11:C13"/>
    <mergeCell ref="D11:D13"/>
    <mergeCell ref="F40:F44"/>
    <mergeCell ref="B3:B4"/>
    <mergeCell ref="C3:C4"/>
    <mergeCell ref="D3:D4"/>
    <mergeCell ref="E3:E4"/>
    <mergeCell ref="E29:E33"/>
    <mergeCell ref="E9:E10"/>
    <mergeCell ref="E11:E13"/>
    <mergeCell ref="B40:B44"/>
    <mergeCell ref="C40:C44"/>
    <mergeCell ref="D40:D44"/>
    <mergeCell ref="E40:E44"/>
    <mergeCell ref="B29:B33"/>
    <mergeCell ref="C29:C33"/>
    <mergeCell ref="D29:D33"/>
    <mergeCell ref="C18:C23"/>
    <mergeCell ref="F9:F13"/>
    <mergeCell ref="E18:E22"/>
    <mergeCell ref="F29:F33"/>
    <mergeCell ref="K22:N24"/>
    <mergeCell ref="K33:N35"/>
    <mergeCell ref="P3:Q3"/>
    <mergeCell ref="P4:Q4"/>
    <mergeCell ref="G40:G44"/>
    <mergeCell ref="K11:N11"/>
    <mergeCell ref="P2:S2"/>
    <mergeCell ref="K17:N21"/>
    <mergeCell ref="K28:N32"/>
    <mergeCell ref="K2:N2"/>
    <mergeCell ref="K7:N7"/>
  </mergeCells>
  <phoneticPr fontId="2" type="noConversion"/>
  <dataValidations count="4">
    <dataValidation type="list" allowBlank="1" showInputMessage="1" showErrorMessage="1" sqref="G17" xr:uid="{A950B785-3E3A-4F7B-AF67-2F302726A843}">
      <formula1>"없음, Sheet2!$B$3:$E$7"</formula1>
    </dataValidation>
    <dataValidation type="list" allowBlank="1" showInputMessage="1" showErrorMessage="1" sqref="C11:E13" xr:uid="{CC3ED600-42AD-428E-9F4D-A5929C70455B}">
      <formula1>"0, 50, 100, 150, 200, 250, 300, 350, 400, 450, 500, 550, 600, 650, 700, 750, 800, 850, 900, 950, 1000, 1050, 1100, 1150, 1200, 1250, 1300, 1350, 1400, 1450, 1500"</formula1>
    </dataValidation>
    <dataValidation type="list" allowBlank="1" showInputMessage="1" showErrorMessage="1" sqref="S4" xr:uid="{9EF2B55A-3A6F-471D-9DAE-7B1A9522339C}">
      <formula1>"0, 7.5, 9.4, 13.2, 15"</formula1>
    </dataValidation>
    <dataValidation type="list" allowBlank="1" showInputMessage="1" showErrorMessage="1" sqref="C15:E15" xr:uid="{F972C38B-7DCD-4484-8428-34049FEB6C1E}">
      <formula1>"0, 160"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8D1A415E-BF83-4906-95FF-B5CE06C56860}">
          <x14:formula1>
            <xm:f>Sheet2!$B$6:$B$9</xm:f>
          </x14:formula1>
          <xm:sqref>D18:D23</xm:sqref>
        </x14:dataValidation>
        <x14:dataValidation type="list" allowBlank="1" showInputMessage="1" showErrorMessage="1" xr:uid="{D24AFDDB-0ED1-405C-9C0D-4118AE599450}">
          <x14:formula1>
            <xm:f>Sheet2!$B$11:$B$13</xm:f>
          </x14:formula1>
          <xm:sqref>C29:C33</xm:sqref>
        </x14:dataValidation>
        <x14:dataValidation type="list" allowBlank="1" showInputMessage="1" showErrorMessage="1" xr:uid="{49DC56B0-AFAD-45A4-923A-F7845E41319B}">
          <x14:formula1>
            <xm:f>Sheet2!$B$14:$B$16</xm:f>
          </x14:formula1>
          <xm:sqref>D29:D33</xm:sqref>
        </x14:dataValidation>
        <x14:dataValidation type="list" allowBlank="1" showInputMessage="1" showErrorMessage="1" xr:uid="{AB3640B2-022B-4995-AC2C-1183377A55EC}">
          <x14:formula1>
            <xm:f>Sheet2!$B$17:$B$19</xm:f>
          </x14:formula1>
          <xm:sqref>E29:E33</xm:sqref>
        </x14:dataValidation>
        <x14:dataValidation type="list" allowBlank="1" showInputMessage="1" showErrorMessage="1" xr:uid="{2675C1B5-11F9-4354-9BF8-E65602647C35}">
          <x14:formula1>
            <xm:f>Sheet2!$B$3:$B$5</xm:f>
          </x14:formula1>
          <xm:sqref>C18:C23</xm:sqref>
        </x14:dataValidation>
        <x14:dataValidation type="list" allowBlank="1" showInputMessage="1" showErrorMessage="1" xr:uid="{FD8FB055-FF48-4AA7-A9C1-D4E3D8415437}">
          <x14:formula1>
            <xm:f>Sheet2!$B$21:$B$23</xm:f>
          </x14:formula1>
          <xm:sqref>C40:C44</xm:sqref>
        </x14:dataValidation>
        <x14:dataValidation type="list" allowBlank="1" showInputMessage="1" showErrorMessage="1" xr:uid="{43B30E28-B473-4C6A-BBBD-5478AFE03324}">
          <x14:formula1>
            <xm:f>Sheet2!$B$24:$B$26</xm:f>
          </x14:formula1>
          <xm:sqref>D40:D44</xm:sqref>
        </x14:dataValidation>
        <x14:dataValidation type="list" allowBlank="1" showInputMessage="1" showErrorMessage="1" xr:uid="{F7895C17-7CFB-4762-A357-7FE5165EE796}">
          <x14:formula1>
            <xm:f>Sheet2!$B$27:$B$29</xm:f>
          </x14:formula1>
          <xm:sqref>E40:E44</xm:sqref>
        </x14:dataValidation>
        <x14:dataValidation type="list" allowBlank="1" showInputMessage="1" showErrorMessage="1" xr:uid="{9E799CFB-BB91-4910-9219-CAC0EB496FAE}">
          <x14:formula1>
            <xm:f>Sheet2!$B$30:$B$32</xm:f>
          </x14:formula1>
          <xm:sqref>F40:F44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88E48-2951-4BD9-AED8-F843C71006D8}">
  <dimension ref="B2:K35"/>
  <sheetViews>
    <sheetView workbookViewId="0">
      <selection activeCell="D30" sqref="D30"/>
    </sheetView>
  </sheetViews>
  <sheetFormatPr defaultRowHeight="16.5" x14ac:dyDescent="0.3"/>
  <cols>
    <col min="1" max="1" width="9" style="1"/>
    <col min="2" max="2" width="15.75" style="1" customWidth="1"/>
    <col min="3" max="3" width="18.625" style="1" customWidth="1"/>
    <col min="4" max="4" width="20.125" style="1" customWidth="1"/>
    <col min="5" max="5" width="19.25" style="1" customWidth="1"/>
    <col min="6" max="6" width="9" style="1"/>
    <col min="7" max="7" width="14.125" style="1" customWidth="1"/>
    <col min="8" max="8" width="11.25" style="1" customWidth="1"/>
    <col min="9" max="9" width="11.75" style="1" customWidth="1"/>
    <col min="10" max="10" width="14.625" style="1" customWidth="1"/>
    <col min="11" max="11" width="14.375" style="1" customWidth="1"/>
    <col min="12" max="16384" width="9" style="1"/>
  </cols>
  <sheetData>
    <row r="2" spans="2:5" ht="20.25" customHeight="1" x14ac:dyDescent="0.3">
      <c r="C2" s="1" t="s">
        <v>0</v>
      </c>
      <c r="D2" s="1" t="s">
        <v>2</v>
      </c>
      <c r="E2" s="1" t="s">
        <v>3</v>
      </c>
    </row>
    <row r="3" spans="2:5" ht="20.25" customHeight="1" x14ac:dyDescent="0.3">
      <c r="B3" s="1" t="s">
        <v>28</v>
      </c>
      <c r="C3" s="2">
        <v>0</v>
      </c>
      <c r="D3" s="2">
        <v>0</v>
      </c>
    </row>
    <row r="4" spans="2:5" ht="20.25" customHeight="1" x14ac:dyDescent="0.3">
      <c r="B4" s="1" t="s">
        <v>12</v>
      </c>
      <c r="C4" s="2">
        <v>0.04</v>
      </c>
      <c r="D4" s="2">
        <v>0.05</v>
      </c>
    </row>
    <row r="5" spans="2:5" ht="20.25" customHeight="1" x14ac:dyDescent="0.3">
      <c r="B5" s="1" t="s">
        <v>14</v>
      </c>
      <c r="C5" s="2">
        <v>0.08</v>
      </c>
      <c r="D5" s="2">
        <v>0.1</v>
      </c>
    </row>
    <row r="6" spans="2:5" ht="20.25" customHeight="1" x14ac:dyDescent="0.3">
      <c r="B6" s="1" t="s">
        <v>29</v>
      </c>
      <c r="C6" s="2">
        <v>0</v>
      </c>
      <c r="D6" s="2">
        <v>0</v>
      </c>
    </row>
    <row r="7" spans="2:5" ht="20.25" customHeight="1" x14ac:dyDescent="0.3">
      <c r="B7" s="1" t="s">
        <v>16</v>
      </c>
      <c r="C7" s="2">
        <v>0</v>
      </c>
      <c r="D7" s="2">
        <v>0.1</v>
      </c>
    </row>
    <row r="8" spans="2:5" ht="20.25" customHeight="1" x14ac:dyDescent="0.3">
      <c r="B8" s="1" t="s">
        <v>17</v>
      </c>
      <c r="C8" s="2">
        <v>0</v>
      </c>
      <c r="D8" s="2">
        <v>0.2</v>
      </c>
    </row>
    <row r="9" spans="2:5" ht="21" customHeight="1" x14ac:dyDescent="0.3">
      <c r="B9" s="1" t="s">
        <v>18</v>
      </c>
      <c r="C9" s="2">
        <v>0</v>
      </c>
      <c r="D9" s="2">
        <v>0.3</v>
      </c>
    </row>
    <row r="10" spans="2:5" ht="21" customHeight="1" x14ac:dyDescent="0.3"/>
    <row r="11" spans="2:5" ht="21" customHeight="1" x14ac:dyDescent="0.3">
      <c r="B11" s="1" t="s">
        <v>31</v>
      </c>
      <c r="C11" s="2">
        <v>0</v>
      </c>
      <c r="D11" s="2">
        <v>0</v>
      </c>
      <c r="E11" s="2">
        <v>0</v>
      </c>
    </row>
    <row r="12" spans="2:5" ht="20.25" customHeight="1" x14ac:dyDescent="0.3">
      <c r="B12" s="1" t="s">
        <v>21</v>
      </c>
      <c r="C12" s="2">
        <v>0.12</v>
      </c>
      <c r="D12" s="2">
        <v>0.02</v>
      </c>
      <c r="E12" s="2">
        <v>0</v>
      </c>
    </row>
    <row r="13" spans="2:5" ht="20.25" customHeight="1" x14ac:dyDescent="0.3">
      <c r="B13" s="1" t="s">
        <v>22</v>
      </c>
      <c r="C13" s="2">
        <v>0.24</v>
      </c>
      <c r="D13" s="2">
        <v>0.04</v>
      </c>
      <c r="E13" s="2">
        <v>0</v>
      </c>
    </row>
    <row r="14" spans="2:5" ht="20.25" customHeight="1" x14ac:dyDescent="0.3">
      <c r="B14" s="1" t="s">
        <v>32</v>
      </c>
      <c r="C14" s="2">
        <v>0</v>
      </c>
      <c r="D14" s="2">
        <v>0</v>
      </c>
      <c r="E14" s="2">
        <v>0</v>
      </c>
    </row>
    <row r="15" spans="2:5" ht="20.25" customHeight="1" x14ac:dyDescent="0.3">
      <c r="B15" s="1" t="s">
        <v>23</v>
      </c>
      <c r="C15" s="2">
        <v>0.1</v>
      </c>
      <c r="D15" s="2">
        <v>0</v>
      </c>
      <c r="E15" s="2">
        <v>0.16</v>
      </c>
    </row>
    <row r="16" spans="2:5" ht="20.25" customHeight="1" x14ac:dyDescent="0.3">
      <c r="B16" s="1" t="s">
        <v>25</v>
      </c>
      <c r="C16" s="2">
        <v>0.2</v>
      </c>
      <c r="D16" s="2">
        <v>0</v>
      </c>
      <c r="E16" s="2">
        <v>0.32</v>
      </c>
    </row>
    <row r="17" spans="2:11" ht="20.25" customHeight="1" x14ac:dyDescent="0.3">
      <c r="B17" s="1" t="s">
        <v>34</v>
      </c>
      <c r="C17" s="2">
        <v>0</v>
      </c>
      <c r="D17" s="2">
        <v>0</v>
      </c>
      <c r="E17" s="2">
        <v>0</v>
      </c>
    </row>
    <row r="18" spans="2:11" ht="20.25" customHeight="1" x14ac:dyDescent="0.3">
      <c r="B18" s="1" t="s">
        <v>26</v>
      </c>
      <c r="C18" s="2">
        <v>0</v>
      </c>
      <c r="D18" s="2">
        <v>0.12</v>
      </c>
      <c r="E18" s="2">
        <v>0</v>
      </c>
    </row>
    <row r="19" spans="2:11" ht="20.25" customHeight="1" x14ac:dyDescent="0.3">
      <c r="B19" s="1" t="s">
        <v>27</v>
      </c>
      <c r="C19" s="2">
        <v>0</v>
      </c>
      <c r="D19" s="2">
        <v>0.24</v>
      </c>
      <c r="E19" s="2">
        <v>0</v>
      </c>
    </row>
    <row r="20" spans="2:11" ht="20.25" customHeight="1" x14ac:dyDescent="0.3"/>
    <row r="21" spans="2:11" ht="20.25" customHeight="1" x14ac:dyDescent="0.3">
      <c r="B21" s="1" t="s">
        <v>35</v>
      </c>
      <c r="C21" s="1">
        <v>0</v>
      </c>
      <c r="D21" s="3">
        <v>0</v>
      </c>
      <c r="E21" s="1">
        <v>0</v>
      </c>
    </row>
    <row r="22" spans="2:11" ht="20.25" customHeight="1" x14ac:dyDescent="0.3">
      <c r="B22" s="1" t="s">
        <v>36</v>
      </c>
      <c r="C22" s="1">
        <v>0</v>
      </c>
      <c r="D22" s="3">
        <f>((Sheet1!C3-80)*1.2+7.5)/100</f>
        <v>0.14921300929235173</v>
      </c>
      <c r="E22" s="1">
        <v>0</v>
      </c>
    </row>
    <row r="23" spans="2:11" ht="20.25" customHeight="1" x14ac:dyDescent="0.3">
      <c r="B23" s="1" t="s">
        <v>40</v>
      </c>
      <c r="C23" s="1">
        <v>0</v>
      </c>
      <c r="D23" s="3">
        <f>((Sheet1!C3-80)*1.4+15)/100</f>
        <v>0.23658184417441036</v>
      </c>
      <c r="E23" s="1">
        <v>0</v>
      </c>
    </row>
    <row r="24" spans="2:11" ht="20.25" customHeight="1" x14ac:dyDescent="0.3">
      <c r="B24" s="1" t="s">
        <v>38</v>
      </c>
      <c r="C24" s="1">
        <v>0</v>
      </c>
      <c r="D24" s="3">
        <v>0</v>
      </c>
      <c r="E24" s="1">
        <v>0</v>
      </c>
      <c r="G24" s="1" t="s">
        <v>63</v>
      </c>
      <c r="H24" s="1" t="s">
        <v>64</v>
      </c>
      <c r="I24" s="1" t="s">
        <v>65</v>
      </c>
      <c r="J24" s="1" t="s">
        <v>66</v>
      </c>
      <c r="K24" s="1" t="s">
        <v>67</v>
      </c>
    </row>
    <row r="25" spans="2:11" ht="20.25" customHeight="1" x14ac:dyDescent="0.3">
      <c r="B25" s="1" t="s">
        <v>41</v>
      </c>
      <c r="C25" s="1">
        <v>0</v>
      </c>
      <c r="D25" s="3">
        <f>(G25+H25+I25+J25+K25)/100</f>
        <v>1.5116454826520099E-2</v>
      </c>
      <c r="E25" s="1">
        <v>0</v>
      </c>
      <c r="G25" s="1" cm="1">
        <f t="array" ref="G25">_xlfn.IFS(Sheet1!E3&gt;140,"2",Sheet1!E3=140,"2",Sheet1!E3&lt;140,(Sheet1!E3-100)*0.05)</f>
        <v>0.75582274132600491</v>
      </c>
      <c r="H25" s="1" cm="1">
        <f t="array" ref="H25">_xlfn.IFS(Sheet1!F3&gt;140,"4",Sheet1!F3=140,"4",Sheet1!F3&lt;140,(Sheet1!F3-100)*0.05)</f>
        <v>0.75582274132600491</v>
      </c>
      <c r="I25" s="1" t="b">
        <f>IF(AND(Sheet1!F3&gt;140,Sheet1!F3&gt;140),"4")</f>
        <v>0</v>
      </c>
      <c r="J25" s="1" t="str" cm="1">
        <f t="array" ref="J25">_xlfn.IFS(Sheet1!E3&gt;140,(Sheet1!E3-140)*0.1,Sheet1!E3=140,"0",Sheet1!E3&lt;140,"0")</f>
        <v>0</v>
      </c>
      <c r="K25" s="1" t="str" cm="1">
        <f t="array" ref="K25">_xlfn.IFS(Sheet1!F3&gt;140,(Sheet1!F3-140)*0.1,Sheet1!F3=140,"0",Sheet1!F3&lt;140,"0")</f>
        <v>0</v>
      </c>
    </row>
    <row r="26" spans="2:11" ht="20.25" customHeight="1" x14ac:dyDescent="0.3">
      <c r="B26" s="1" t="s">
        <v>42</v>
      </c>
      <c r="C26" s="1">
        <v>0</v>
      </c>
      <c r="D26" s="3">
        <f>(G26+H26+I26+J26+K26)/100</f>
        <v>3.0232909653040197E-2</v>
      </c>
      <c r="E26" s="1">
        <v>0</v>
      </c>
      <c r="G26" s="1" cm="1">
        <f t="array" ref="G26">_xlfn.IFS(Sheet1!E3&gt;140,"4",Sheet1!E3=140,"4",Sheet1!E3&lt;140,(Sheet1!E3-100)*0.1)</f>
        <v>1.5116454826520098</v>
      </c>
      <c r="H26" s="1" cm="1">
        <f t="array" ref="H26">_xlfn.IFS(Sheet1!F3&gt;140,"4",Sheet1!F3=140,"4",Sheet1!F3&lt;140,(Sheet1!F3-100)*0.1)</f>
        <v>1.5116454826520098</v>
      </c>
      <c r="I26" s="1" t="b">
        <f>IF(AND(Sheet1!E3&gt;140,Sheet1!F3&gt;140),"8")</f>
        <v>0</v>
      </c>
      <c r="J26" s="1" t="str" cm="1">
        <f t="array" ref="J26">_xlfn.IFS(Sheet1!E3&gt;140,(Sheet1!E3-140)*0.2,Sheet1!E3=140,"0",Sheet1!E3&lt;140,"0")</f>
        <v>0</v>
      </c>
      <c r="K26" s="1" t="str" cm="1">
        <f t="array" ref="K26">_xlfn.IFS(Sheet1!F3&gt;140,(Sheet1!F3-140)*0.2,Sheet1!F3=140,"0",Sheet1!F3&lt;140,"0")</f>
        <v>0</v>
      </c>
    </row>
    <row r="27" spans="2:11" ht="20.25" customHeight="1" x14ac:dyDescent="0.3">
      <c r="B27" s="1" t="s">
        <v>43</v>
      </c>
      <c r="C27" s="1">
        <v>0</v>
      </c>
      <c r="D27" s="3">
        <v>0</v>
      </c>
      <c r="E27" s="1">
        <v>0</v>
      </c>
    </row>
    <row r="28" spans="2:11" ht="20.25" customHeight="1" x14ac:dyDescent="0.3">
      <c r="B28" s="1" t="s">
        <v>44</v>
      </c>
      <c r="C28" s="1">
        <v>0</v>
      </c>
      <c r="D28" s="3">
        <v>0.09</v>
      </c>
      <c r="E28" s="1">
        <v>0</v>
      </c>
    </row>
    <row r="29" spans="2:11" ht="20.25" customHeight="1" x14ac:dyDescent="0.3">
      <c r="B29" s="1" t="s">
        <v>46</v>
      </c>
      <c r="C29" s="1">
        <v>0</v>
      </c>
      <c r="D29" s="3">
        <v>0.18</v>
      </c>
      <c r="E29" s="1">
        <v>0</v>
      </c>
    </row>
    <row r="30" spans="2:11" ht="20.25" customHeight="1" x14ac:dyDescent="0.3">
      <c r="B30" s="1" t="s">
        <v>48</v>
      </c>
      <c r="C30" s="1">
        <v>0</v>
      </c>
      <c r="D30" s="3">
        <v>0</v>
      </c>
      <c r="E30" s="1">
        <v>0</v>
      </c>
    </row>
    <row r="31" spans="2:11" ht="20.25" customHeight="1" x14ac:dyDescent="0.3">
      <c r="B31" s="1" t="s">
        <v>49</v>
      </c>
      <c r="C31" s="1">
        <v>0</v>
      </c>
      <c r="D31" s="3">
        <v>0.105</v>
      </c>
      <c r="E31" s="1">
        <v>0</v>
      </c>
    </row>
    <row r="32" spans="2:11" ht="20.25" customHeight="1" x14ac:dyDescent="0.3">
      <c r="B32" s="1" t="s">
        <v>50</v>
      </c>
      <c r="C32" s="1">
        <v>0</v>
      </c>
      <c r="D32" s="3">
        <v>0.21</v>
      </c>
      <c r="E32" s="1">
        <v>0</v>
      </c>
    </row>
    <row r="33" ht="20.25" customHeight="1" x14ac:dyDescent="0.3"/>
    <row r="34" ht="20.25" customHeight="1" x14ac:dyDescent="0.3"/>
    <row r="35" ht="20.25" customHeight="1" x14ac:dyDescent="0.3"/>
  </sheetData>
  <sheetProtection algorithmName="SHA-512" hashValue="Eufx1y97kUHb0xJBKFCzxnvRYxnZMGp61ijb2PYthJCxnyAAaDxl+2pHQoadR5LB4+YhY9mHjy9laLZaX4J10w==" saltValue="5Dq4484e/nNasREVo7O70A==" spinCount="100000" sheet="1" objects="1" scenarios="1" selectLockedCells="1" selectUnlockedCells="1"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SUHUN</dc:creator>
  <cp:lastModifiedBy>SUHUN</cp:lastModifiedBy>
  <dcterms:created xsi:type="dcterms:W3CDTF">2024-07-16T10:03:30Z</dcterms:created>
  <dcterms:modified xsi:type="dcterms:W3CDTF">2024-07-16T13:32:35Z</dcterms:modified>
</cp:coreProperties>
</file>