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로아\"/>
    </mc:Choice>
  </mc:AlternateContent>
  <xr:revisionPtr revIDLastSave="0" documentId="13_ncr:1_{69479572-1C90-4D9F-9011-E428CCA2801D}" xr6:coauthVersionLast="47" xr6:coauthVersionMax="47" xr10:uidLastSave="{00000000-0000-0000-0000-000000000000}"/>
  <bookViews>
    <workbookView xWindow="-120" yWindow="-120" windowWidth="29040" windowHeight="15840" xr2:uid="{5DB9D66F-C5A3-4905-92F2-0DC9404F4D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 a="1"/>
  <c r="P7" i="1" s="1"/>
  <c r="O7" i="1" a="1"/>
  <c r="O7" i="1" s="1"/>
  <c r="Q5" i="1"/>
  <c r="P5" i="1" a="1"/>
  <c r="P5" i="1" s="1"/>
  <c r="O5" i="1" a="1"/>
  <c r="O5" i="1" s="1"/>
  <c r="R5" i="1" l="1"/>
  <c r="T5" i="1" s="1"/>
  <c r="S5" i="1" l="1"/>
  <c r="T7" i="1" s="1"/>
  <c r="S7" i="1" l="1"/>
  <c r="Q7" i="1"/>
  <c r="R7" i="1"/>
  <c r="E8" i="1" l="1" a="1"/>
  <c r="E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<sst xmlns="http://schemas.openxmlformats.org/spreadsheetml/2006/main" count="21" uniqueCount="19">
  <si>
    <t>백어택 적중률</t>
    <phoneticPr fontId="1" type="noConversion"/>
  </si>
  <si>
    <t>아드 각인서</t>
    <phoneticPr fontId="1" type="noConversion"/>
  </si>
  <si>
    <t>날카로운 타격</t>
    <phoneticPr fontId="1" type="noConversion"/>
  </si>
  <si>
    <t>진화형 피해</t>
    <phoneticPr fontId="1" type="noConversion"/>
  </si>
  <si>
    <t>엘릭서 특옵</t>
    <phoneticPr fontId="1" type="noConversion"/>
  </si>
  <si>
    <t>치명타 적중률</t>
    <phoneticPr fontId="1" type="noConversion"/>
  </si>
  <si>
    <t>치명타 피해량</t>
    <phoneticPr fontId="1" type="noConversion"/>
  </si>
  <si>
    <t>스탯창</t>
    <phoneticPr fontId="1" type="noConversion"/>
  </si>
  <si>
    <t>치적 관련</t>
    <phoneticPr fontId="1" type="noConversion"/>
  </si>
  <si>
    <t>그 외</t>
    <phoneticPr fontId="1" type="noConversion"/>
  </si>
  <si>
    <t>(직접 입력)</t>
  </si>
  <si>
    <t>전설</t>
  </si>
  <si>
    <t>달인</t>
  </si>
  <si>
    <t>2레벨</t>
  </si>
  <si>
    <t>치명타 시너지</t>
    <phoneticPr fontId="1" type="noConversion"/>
  </si>
  <si>
    <t>0명</t>
  </si>
  <si>
    <t>(직접 입력)</t>
    <phoneticPr fontId="1" type="noConversion"/>
  </si>
  <si>
    <t>모든 수치는 %없이 숫자만 입력해주세요
모든 계산은 일격 2레벨의 치명타피해 32%를 포함합니다.
해당 노드의 최대수치를 반영하지 않습니다.
(Ex. 치명타 200%입력시 진피151.5%증가)
최대수치가 가능하다면 계산기 사용필요 없이 뭉가쓰십시오…
애매한 자들을 위해서 만든겁니다.
같은 이유로 총 치명타 적중률이 80%이하라도 안됩니다.
충격스킬의 딜 비중은 8%로 계산합니다.</t>
    <phoneticPr fontId="1" type="noConversion"/>
  </si>
  <si>
    <t xml:space="preserve">뭉툭한 가시의 실질적 진화형 피해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</si>
</sst>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;;;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180" fontId="0" fillId="0" borderId="0" xfId="0" applyNumberFormat="1" applyFill="1" applyBorder="1" applyAlignment="1">
      <alignment horizontal="left" vertical="center"/>
    </xf>
    <xf numFmtId="180" fontId="0" fillId="0" borderId="0" xfId="0" applyNumberFormat="1" applyFill="1" applyBorder="1">
      <alignment vertical="center"/>
    </xf>
    <xf numFmtId="0" fontId="0" fillId="8" borderId="0" xfId="0" applyFill="1">
      <alignment vertical="center"/>
    </xf>
    <xf numFmtId="0" fontId="0" fillId="8" borderId="0" xfId="0" applyFill="1" applyBorder="1">
      <alignment vertical="center"/>
    </xf>
    <xf numFmtId="0" fontId="0" fillId="8" borderId="0" xfId="0" applyFill="1" applyBorder="1" applyAlignment="1">
      <alignment horizontal="left" vertical="center"/>
    </xf>
    <xf numFmtId="0" fontId="3" fillId="8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right" vertical="center"/>
    </xf>
    <xf numFmtId="0" fontId="4" fillId="9" borderId="15" xfId="0" applyFont="1" applyFill="1" applyBorder="1" applyAlignment="1">
      <alignment horizontal="right" vertical="center"/>
    </xf>
    <xf numFmtId="0" fontId="4" fillId="9" borderId="12" xfId="0" applyFont="1" applyFill="1" applyBorder="1" applyAlignment="1">
      <alignment horizontal="right" vertical="center"/>
    </xf>
    <xf numFmtId="0" fontId="4" fillId="9" borderId="1" xfId="0" applyFont="1" applyFill="1" applyBorder="1">
      <alignment vertical="center"/>
    </xf>
    <xf numFmtId="0" fontId="2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94211-7F97-4B15-8184-4A2DACCA37C8}">
  <dimension ref="A1:T9"/>
  <sheetViews>
    <sheetView tabSelected="1" workbookViewId="0">
      <selection activeCell="F10" sqref="F10"/>
    </sheetView>
  </sheetViews>
  <sheetFormatPr defaultColWidth="18" defaultRowHeight="16.5" x14ac:dyDescent="0.3"/>
  <cols>
    <col min="1" max="6" width="18" customWidth="1"/>
    <col min="7" max="7" width="9" style="2" customWidth="1"/>
    <col min="8" max="8" width="18" style="2" customWidth="1"/>
    <col min="9" max="10" width="18" style="2"/>
    <col min="11" max="13" width="18" style="1"/>
    <col min="17" max="20" width="0" hidden="1" customWidth="1"/>
  </cols>
  <sheetData>
    <row r="1" spans="1:20" ht="54" customHeight="1" thickBot="1" x14ac:dyDescent="0.35">
      <c r="A1" s="5"/>
      <c r="B1" s="5"/>
      <c r="C1" s="6"/>
      <c r="D1" s="5"/>
      <c r="E1" s="5"/>
      <c r="F1" s="5"/>
      <c r="H1" s="7"/>
      <c r="I1" s="7"/>
      <c r="J1" s="7"/>
      <c r="K1" s="6"/>
      <c r="L1" s="6"/>
      <c r="M1" s="6"/>
    </row>
    <row r="2" spans="1:20" ht="33" customHeight="1" x14ac:dyDescent="0.3">
      <c r="A2" s="5"/>
      <c r="B2" s="9" t="s">
        <v>7</v>
      </c>
      <c r="C2" s="10" t="s">
        <v>5</v>
      </c>
      <c r="D2" s="10" t="s">
        <v>6</v>
      </c>
      <c r="E2" s="11" t="s">
        <v>3</v>
      </c>
      <c r="F2" s="5"/>
      <c r="H2" s="7"/>
      <c r="I2" s="28" t="s">
        <v>17</v>
      </c>
      <c r="J2" s="29"/>
      <c r="K2" s="29"/>
      <c r="L2" s="30"/>
      <c r="M2" s="6"/>
    </row>
    <row r="3" spans="1:20" ht="24.75" customHeight="1" thickBot="1" x14ac:dyDescent="0.35">
      <c r="A3" s="5"/>
      <c r="B3" s="12"/>
      <c r="C3" s="13" t="s">
        <v>10</v>
      </c>
      <c r="D3" s="13" t="s">
        <v>10</v>
      </c>
      <c r="E3" s="13" t="s">
        <v>10</v>
      </c>
      <c r="F3" s="5"/>
      <c r="H3" s="7"/>
      <c r="I3" s="31"/>
      <c r="J3" s="8"/>
      <c r="K3" s="8"/>
      <c r="L3" s="32"/>
      <c r="M3" s="6"/>
    </row>
    <row r="4" spans="1:20" ht="33" customHeight="1" x14ac:dyDescent="0.3">
      <c r="A4" s="5"/>
      <c r="B4" s="14" t="s">
        <v>8</v>
      </c>
      <c r="C4" s="15" t="s">
        <v>1</v>
      </c>
      <c r="D4" s="15" t="s">
        <v>14</v>
      </c>
      <c r="E4" s="15" t="s">
        <v>0</v>
      </c>
      <c r="F4" s="5"/>
      <c r="H4" s="7"/>
      <c r="I4" s="31"/>
      <c r="J4" s="8"/>
      <c r="K4" s="8"/>
      <c r="L4" s="32"/>
      <c r="M4" s="6"/>
    </row>
    <row r="5" spans="1:20" ht="24.75" customHeight="1" thickBot="1" x14ac:dyDescent="0.35">
      <c r="A5" s="5"/>
      <c r="B5" s="16"/>
      <c r="C5" s="17" t="s">
        <v>11</v>
      </c>
      <c r="D5" s="17" t="s">
        <v>15</v>
      </c>
      <c r="E5" s="17" t="s">
        <v>16</v>
      </c>
      <c r="F5" s="5"/>
      <c r="H5" s="7"/>
      <c r="I5" s="31"/>
      <c r="J5" s="8"/>
      <c r="K5" s="8"/>
      <c r="L5" s="32"/>
      <c r="M5" s="6"/>
      <c r="O5" s="3" cm="1">
        <f t="array" ref="O5">_xlfn.SWITCH(C5, "전설", 14, "유물5", 15.5, "유물10", 17, "유물15", 18.5, "유물20", 20)</f>
        <v>14</v>
      </c>
      <c r="P5" s="3" cm="1">
        <f t="array" ref="P5">_xlfn.SWITCH(D5, "0명", 0, "1명", 10, "2명", 20)</f>
        <v>0</v>
      </c>
      <c r="Q5" s="3">
        <f>IF(C7="달인",7,0)</f>
        <v>7</v>
      </c>
      <c r="R5" s="3" t="e">
        <f>SUM(C3+O5+P5+Q5+E5/10)</f>
        <v>#VALUE!</v>
      </c>
      <c r="S5" s="4" t="e">
        <f>MIN(R5, 100)</f>
        <v>#VALUE!</v>
      </c>
      <c r="T5" s="4" t="e">
        <f>MIN(R5+P7, 100)</f>
        <v>#VALUE!</v>
      </c>
    </row>
    <row r="6" spans="1:20" ht="33" customHeight="1" x14ac:dyDescent="0.3">
      <c r="A6" s="5"/>
      <c r="B6" s="18" t="s">
        <v>9</v>
      </c>
      <c r="C6" s="19" t="s">
        <v>4</v>
      </c>
      <c r="D6" s="20" t="s">
        <v>2</v>
      </c>
      <c r="E6" s="21"/>
      <c r="F6" s="5"/>
      <c r="H6" s="7"/>
      <c r="I6" s="31"/>
      <c r="J6" s="8"/>
      <c r="K6" s="8"/>
      <c r="L6" s="32"/>
      <c r="M6" s="6"/>
      <c r="O6" s="2"/>
      <c r="P6" s="2"/>
      <c r="Q6" s="2"/>
      <c r="R6" s="2"/>
      <c r="S6" s="1"/>
      <c r="T6" s="1"/>
    </row>
    <row r="7" spans="1:20" ht="24.75" customHeight="1" thickBot="1" x14ac:dyDescent="0.35">
      <c r="A7" s="5"/>
      <c r="B7" s="22"/>
      <c r="C7" s="23" t="s">
        <v>12</v>
      </c>
      <c r="D7" s="23" t="s">
        <v>13</v>
      </c>
      <c r="E7" s="21"/>
      <c r="F7" s="5"/>
      <c r="H7" s="7"/>
      <c r="I7" s="31"/>
      <c r="J7" s="8"/>
      <c r="K7" s="8"/>
      <c r="L7" s="32"/>
      <c r="M7" s="6"/>
      <c r="O7" s="3" cm="1">
        <f t="array" ref="O7">_xlfn.SWITCH(D7, "0레벨", 0, "1레벨", 4, "2레벨", 8, "3레벨", 12, "4레벨", 16, "5레벨", 20)</f>
        <v>8</v>
      </c>
      <c r="P7" s="3" cm="1">
        <f t="array" ref="P7">_xlfn.SWITCH(D7, "0레벨", 0, "1레벨", 1, "2레벨", 2, "3레벨", 3, "4레벨", 4, "5레벨", 5)</f>
        <v>2</v>
      </c>
      <c r="Q7" s="3" t="e">
        <f>(((D3+32+O7)*S5/100 + 100-S5) * 0.92 + ((D3+32)*T5/100 + 100 -T5) * 0.08) * (1+E3/100)</f>
        <v>#VALUE!</v>
      </c>
      <c r="R7" s="3" t="e">
        <f>((D3+32+O7)*0.8 + 20) * 0.92 * (1.075+E3/100+(S5-80)*0.012) + ((D3+32)*0.8 + 20) * 0.08 * (1.075+E3/100+(T5-80)*0.012)</f>
        <v>#VALUE!</v>
      </c>
      <c r="S7" s="4" t="e">
        <f>(((D3+32+O7)*S5*0.0112 + 100 - S5) * 0.92 + ((D3+32)*T5*0.0112 + 100 - T5) * 0.08) * (1+E3/100)</f>
        <v>#VALUE!</v>
      </c>
      <c r="T7" s="4" t="e">
        <f>((D3+32+O7)*0.896 + 20) * 0.92 * (1.075+E3/100+(S5-80)*0.012) + ((D3+32)*0.896 + 20) * 0.08 * (1.075+E3/100+(T5-80)*0.012)</f>
        <v>#VALUE!</v>
      </c>
    </row>
    <row r="8" spans="1:20" ht="57.75" customHeight="1" thickBot="1" x14ac:dyDescent="0.35">
      <c r="A8" s="5"/>
      <c r="B8" s="24" t="s">
        <v>18</v>
      </c>
      <c r="C8" s="25"/>
      <c r="D8" s="26"/>
      <c r="E8" s="27" t="e" cm="1">
        <f t="array" ref="E8">_xlfn.SWITCH(C7, "달인", (100+E3)*R7/Q7-100-E3, "회심", (100+E3)*T7/S7-100-E3)</f>
        <v>#VALUE!</v>
      </c>
      <c r="F8" s="5"/>
      <c r="H8" s="7"/>
      <c r="I8" s="33"/>
      <c r="J8" s="34"/>
      <c r="K8" s="34"/>
      <c r="L8" s="35"/>
      <c r="M8" s="6"/>
    </row>
    <row r="9" spans="1:20" ht="54" customHeight="1" x14ac:dyDescent="0.3">
      <c r="A9" s="5"/>
      <c r="B9" s="5"/>
      <c r="C9" s="5"/>
      <c r="D9" s="5"/>
      <c r="E9" s="5"/>
      <c r="F9" s="5"/>
      <c r="H9" s="7"/>
      <c r="I9" s="7"/>
      <c r="J9" s="7"/>
      <c r="K9" s="6"/>
      <c r="L9" s="6"/>
      <c r="M9" s="6"/>
    </row>
  </sheetData>
  <mergeCells count="5">
    <mergeCell ref="B4:B5"/>
    <mergeCell ref="B2:B3"/>
    <mergeCell ref="B6:B7"/>
    <mergeCell ref="B8:D8"/>
    <mergeCell ref="I2:L8"/>
  </mergeCells>
  <phoneticPr fontId="1" type="noConversion"/>
  <dataValidations count="4">
    <dataValidation type="list" allowBlank="1" showInputMessage="1" showErrorMessage="1" sqref="C5" xr:uid="{76916F88-BC55-40DD-B785-A06D4EA8ECB8}">
      <formula1>"전설, 유물5, 유물10, 유물15, 유물20"</formula1>
    </dataValidation>
    <dataValidation type="list" allowBlank="1" showInputMessage="1" showErrorMessage="1" sqref="C7" xr:uid="{534C0758-8004-4724-8607-1A927DA5E9AC}">
      <formula1>"달인, 회심"</formula1>
    </dataValidation>
    <dataValidation type="list" allowBlank="1" showInputMessage="1" showErrorMessage="1" sqref="D7" xr:uid="{81A52C4B-1B09-4485-8E0E-CB148DD40DED}">
      <formula1>"0레벨, 1레벨, 2레벨, 3레벨, 4레벨, 5레벨"</formula1>
    </dataValidation>
    <dataValidation type="list" allowBlank="1" showInputMessage="1" showErrorMessage="1" sqref="D5" xr:uid="{98432534-C464-4A36-8E5A-41FF82D7E9A9}">
      <formula1>"0명, 1명, 2명"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완 서</dc:creator>
  <cp:lastModifiedBy>완 서</cp:lastModifiedBy>
  <dcterms:created xsi:type="dcterms:W3CDTF">2024-08-14T17:45:15Z</dcterms:created>
  <dcterms:modified xsi:type="dcterms:W3CDTF">2024-08-14T21:46:23Z</dcterms:modified>
</cp:coreProperties>
</file>