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275" windowHeight="11505" activeTab="2"/>
  </bookViews>
  <sheets>
    <sheet name="AttackSpeed Cal" sheetId="1" r:id="rId1"/>
    <sheet name="LuckyChance Cal" sheetId="3" r:id="rId2"/>
    <sheet name="무한꿰사빌드" sheetId="4" r:id="rId3"/>
    <sheet name="Data" sheetId="2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9" i="1"/>
  <c r="E8" i="3"/>
  <c r="E13" i="3" l="1"/>
  <c r="E11" i="3"/>
  <c r="F35" i="3"/>
  <c r="G35" i="3"/>
  <c r="H35" i="3"/>
  <c r="I35" i="3"/>
  <c r="I42" i="3" s="1"/>
  <c r="J35" i="3"/>
  <c r="J42" i="3" s="1"/>
  <c r="F36" i="3"/>
  <c r="F43" i="3" s="1"/>
  <c r="G36" i="3"/>
  <c r="G43" i="3" s="1"/>
  <c r="H36" i="3"/>
  <c r="H43" i="3" s="1"/>
  <c r="I36" i="3"/>
  <c r="J36" i="3"/>
  <c r="F37" i="3"/>
  <c r="G37" i="3"/>
  <c r="G44" i="3" s="1"/>
  <c r="H37" i="3"/>
  <c r="H44" i="3" s="1"/>
  <c r="I37" i="3"/>
  <c r="I44" i="3" s="1"/>
  <c r="J37" i="3"/>
  <c r="J44" i="3" s="1"/>
  <c r="F38" i="3"/>
  <c r="F45" i="3" s="1"/>
  <c r="G38" i="3"/>
  <c r="H38" i="3"/>
  <c r="I38" i="3"/>
  <c r="J38" i="3"/>
  <c r="J45" i="3" s="1"/>
  <c r="F39" i="3"/>
  <c r="F46" i="3" s="1"/>
  <c r="G39" i="3"/>
  <c r="G46" i="3" s="1"/>
  <c r="H39" i="3"/>
  <c r="H46" i="3" s="1"/>
  <c r="I39" i="3"/>
  <c r="I46" i="3" s="1"/>
  <c r="J39" i="3"/>
  <c r="F40" i="3"/>
  <c r="G40" i="3"/>
  <c r="H40" i="3"/>
  <c r="H47" i="3" s="1"/>
  <c r="I40" i="3"/>
  <c r="I47" i="3" s="1"/>
  <c r="J40" i="3"/>
  <c r="J47" i="3" s="1"/>
  <c r="E6" i="3"/>
  <c r="F42" i="3"/>
  <c r="G42" i="3"/>
  <c r="H42" i="3"/>
  <c r="I43" i="3"/>
  <c r="J43" i="3"/>
  <c r="F44" i="3"/>
  <c r="G45" i="3"/>
  <c r="H45" i="3"/>
  <c r="I45" i="3"/>
  <c r="J46" i="3"/>
  <c r="F47" i="3"/>
  <c r="G47" i="3"/>
  <c r="D43" i="3"/>
  <c r="D44" i="3"/>
  <c r="D45" i="3"/>
  <c r="D46" i="3"/>
  <c r="D47" i="3"/>
  <c r="D42" i="3"/>
  <c r="E7" i="3"/>
  <c r="E9" i="3"/>
  <c r="E10" i="3"/>
  <c r="K33" i="4" l="1"/>
  <c r="J36" i="4" l="1"/>
  <c r="J38" i="4" s="1"/>
  <c r="I33" i="4"/>
  <c r="F33" i="4"/>
  <c r="E33" i="4"/>
  <c r="C33" i="4"/>
  <c r="X4" i="2"/>
  <c r="X5" i="2"/>
  <c r="X6" i="2"/>
  <c r="X7" i="2"/>
  <c r="X3" i="2"/>
  <c r="W4" i="2"/>
  <c r="W5" i="2"/>
  <c r="W3" i="2"/>
  <c r="L43" i="4" l="1"/>
  <c r="L47" i="4"/>
  <c r="L42" i="4"/>
  <c r="L44" i="4"/>
  <c r="L46" i="4"/>
  <c r="L45" i="4"/>
  <c r="L41" i="4"/>
  <c r="M41" i="4" s="1"/>
  <c r="G51" i="4"/>
  <c r="G50" i="4"/>
  <c r="M44" i="4" l="1"/>
  <c r="N41" i="4" s="1"/>
  <c r="D38" i="4"/>
  <c r="E51" i="4" s="1"/>
  <c r="H51" i="4" s="1"/>
  <c r="C38" i="4"/>
  <c r="H29" i="1"/>
  <c r="I29" i="1"/>
  <c r="H30" i="1"/>
  <c r="I30" i="1"/>
  <c r="I28" i="1"/>
  <c r="H28" i="1"/>
  <c r="D20" i="4"/>
  <c r="H20" i="4" s="1"/>
  <c r="H19" i="4"/>
  <c r="G19" i="4"/>
  <c r="F19" i="4"/>
  <c r="E19" i="4"/>
  <c r="H23" i="4"/>
  <c r="G23" i="4"/>
  <c r="F23" i="4"/>
  <c r="E23" i="4"/>
  <c r="D22" i="4"/>
  <c r="E22" i="4" s="1"/>
  <c r="D39" i="4" l="1"/>
  <c r="D40" i="4" s="1"/>
  <c r="C39" i="4"/>
  <c r="C40" i="4" s="1"/>
  <c r="E50" i="4"/>
  <c r="G22" i="4"/>
  <c r="F22" i="4"/>
  <c r="H22" i="4"/>
  <c r="E20" i="4"/>
  <c r="G20" i="4"/>
  <c r="F20" i="4"/>
  <c r="H50" i="4" l="1"/>
  <c r="E5" i="3"/>
  <c r="E12" i="3"/>
  <c r="E4" i="3"/>
  <c r="F32" i="1"/>
  <c r="C32" i="1"/>
  <c r="M4" i="1"/>
  <c r="N4" i="1"/>
  <c r="O4" i="1"/>
  <c r="E4" i="1" s="1"/>
  <c r="P4" i="1"/>
  <c r="Q4" i="1"/>
  <c r="R4" i="1"/>
  <c r="S4" i="1"/>
  <c r="T4" i="1"/>
  <c r="M17" i="1"/>
  <c r="E17" i="1" s="1"/>
  <c r="N17" i="1"/>
  <c r="O17" i="1"/>
  <c r="P17" i="1"/>
  <c r="Q17" i="1"/>
  <c r="R17" i="1"/>
  <c r="S17" i="1"/>
  <c r="T17" i="1"/>
  <c r="M18" i="1"/>
  <c r="E18" i="1" s="1"/>
  <c r="N18" i="1"/>
  <c r="O18" i="1"/>
  <c r="P18" i="1"/>
  <c r="Q18" i="1"/>
  <c r="R18" i="1"/>
  <c r="S18" i="1"/>
  <c r="T18" i="1"/>
  <c r="M19" i="1"/>
  <c r="E19" i="1" s="1"/>
  <c r="N19" i="1"/>
  <c r="O19" i="1"/>
  <c r="P19" i="1"/>
  <c r="Q19" i="1"/>
  <c r="R19" i="1"/>
  <c r="S19" i="1"/>
  <c r="T19" i="1"/>
  <c r="K14" i="3"/>
  <c r="L14" i="3"/>
  <c r="M14" i="3"/>
  <c r="N14" i="3"/>
  <c r="O14" i="3"/>
  <c r="P14" i="3"/>
  <c r="Q14" i="3"/>
  <c r="R14" i="3"/>
  <c r="E14" i="3" s="1"/>
  <c r="K13" i="3"/>
  <c r="L13" i="3"/>
  <c r="M13" i="3"/>
  <c r="N13" i="3"/>
  <c r="O13" i="3"/>
  <c r="P13" i="3"/>
  <c r="Q13" i="3"/>
  <c r="R13" i="3"/>
  <c r="K12" i="3"/>
  <c r="L12" i="3"/>
  <c r="M12" i="3"/>
  <c r="N12" i="3"/>
  <c r="O12" i="3"/>
  <c r="P12" i="3"/>
  <c r="Q12" i="3"/>
  <c r="R12" i="3"/>
  <c r="Q6" i="1"/>
  <c r="R6" i="1"/>
  <c r="S6" i="1"/>
  <c r="T6" i="1"/>
  <c r="Q7" i="1"/>
  <c r="R7" i="1"/>
  <c r="S7" i="1"/>
  <c r="T7" i="1"/>
  <c r="Q8" i="1"/>
  <c r="R8" i="1"/>
  <c r="S8" i="1"/>
  <c r="T8" i="1"/>
  <c r="Q9" i="1"/>
  <c r="R9" i="1"/>
  <c r="S9" i="1"/>
  <c r="T9" i="1"/>
  <c r="Q10" i="1"/>
  <c r="R10" i="1"/>
  <c r="S10" i="1"/>
  <c r="T10" i="1"/>
  <c r="Q11" i="1"/>
  <c r="R11" i="1"/>
  <c r="S11" i="1"/>
  <c r="T11" i="1"/>
  <c r="Q12" i="1"/>
  <c r="R12" i="1"/>
  <c r="S12" i="1"/>
  <c r="T12" i="1"/>
  <c r="Q13" i="1"/>
  <c r="R13" i="1"/>
  <c r="S13" i="1"/>
  <c r="T13" i="1"/>
  <c r="Q14" i="1"/>
  <c r="R14" i="1"/>
  <c r="S14" i="1"/>
  <c r="T14" i="1"/>
  <c r="Q15" i="1"/>
  <c r="R15" i="1"/>
  <c r="S15" i="1"/>
  <c r="T15" i="1"/>
  <c r="Q16" i="1"/>
  <c r="R16" i="1"/>
  <c r="S16" i="1"/>
  <c r="T16" i="1"/>
  <c r="R5" i="1"/>
  <c r="S5" i="1"/>
  <c r="T5" i="1"/>
  <c r="Q5" i="1"/>
  <c r="O4" i="3"/>
  <c r="P4" i="3"/>
  <c r="Q4" i="3"/>
  <c r="R4" i="3"/>
  <c r="O5" i="3"/>
  <c r="P5" i="3"/>
  <c r="Q5" i="3"/>
  <c r="R5" i="3"/>
  <c r="O6" i="3"/>
  <c r="P6" i="3"/>
  <c r="Q6" i="3"/>
  <c r="R6" i="3"/>
  <c r="O7" i="3"/>
  <c r="P7" i="3"/>
  <c r="Q7" i="3"/>
  <c r="R7" i="3"/>
  <c r="O8" i="3"/>
  <c r="P8" i="3"/>
  <c r="Q8" i="3"/>
  <c r="R8" i="3"/>
  <c r="O9" i="3"/>
  <c r="P9" i="3"/>
  <c r="Q9" i="3"/>
  <c r="R9" i="3"/>
  <c r="O10" i="3"/>
  <c r="P10" i="3"/>
  <c r="Q10" i="3"/>
  <c r="R10" i="3"/>
  <c r="O11" i="3"/>
  <c r="P11" i="3"/>
  <c r="Q11" i="3"/>
  <c r="R11" i="3"/>
  <c r="K5" i="3"/>
  <c r="L5" i="3"/>
  <c r="M5" i="3"/>
  <c r="N5" i="3"/>
  <c r="K6" i="3"/>
  <c r="L6" i="3"/>
  <c r="M6" i="3"/>
  <c r="N6" i="3"/>
  <c r="K7" i="3"/>
  <c r="L7" i="3"/>
  <c r="M7" i="3"/>
  <c r="N7" i="3"/>
  <c r="K8" i="3"/>
  <c r="L8" i="3"/>
  <c r="M8" i="3"/>
  <c r="N8" i="3"/>
  <c r="K9" i="3"/>
  <c r="L9" i="3"/>
  <c r="M9" i="3"/>
  <c r="N9" i="3"/>
  <c r="K10" i="3"/>
  <c r="L10" i="3"/>
  <c r="M10" i="3"/>
  <c r="N10" i="3"/>
  <c r="K11" i="3"/>
  <c r="L11" i="3"/>
  <c r="M11" i="3"/>
  <c r="N11" i="3"/>
  <c r="L4" i="3"/>
  <c r="M4" i="3"/>
  <c r="N4" i="3"/>
  <c r="K4" i="3"/>
  <c r="M6" i="1"/>
  <c r="E6" i="1" s="1"/>
  <c r="N6" i="1"/>
  <c r="O6" i="1"/>
  <c r="P6" i="1"/>
  <c r="M7" i="1"/>
  <c r="E7" i="1" s="1"/>
  <c r="N7" i="1"/>
  <c r="O7" i="1"/>
  <c r="P7" i="1"/>
  <c r="M8" i="1"/>
  <c r="E8" i="1" s="1"/>
  <c r="N8" i="1"/>
  <c r="O8" i="1"/>
  <c r="P8" i="1"/>
  <c r="M9" i="1"/>
  <c r="N9" i="1"/>
  <c r="O9" i="1"/>
  <c r="P9" i="1"/>
  <c r="M10" i="1"/>
  <c r="N10" i="1"/>
  <c r="O10" i="1"/>
  <c r="P10" i="1"/>
  <c r="M11" i="1"/>
  <c r="E11" i="1" s="1"/>
  <c r="N11" i="1"/>
  <c r="O11" i="1"/>
  <c r="P11" i="1"/>
  <c r="M12" i="1"/>
  <c r="E12" i="1" s="1"/>
  <c r="N12" i="1"/>
  <c r="O12" i="1"/>
  <c r="P12" i="1"/>
  <c r="M13" i="1"/>
  <c r="E13" i="1" s="1"/>
  <c r="N13" i="1"/>
  <c r="O13" i="1"/>
  <c r="P13" i="1"/>
  <c r="M14" i="1"/>
  <c r="E14" i="1" s="1"/>
  <c r="N14" i="1"/>
  <c r="O14" i="1"/>
  <c r="P14" i="1"/>
  <c r="M15" i="1"/>
  <c r="E15" i="1" s="1"/>
  <c r="N15" i="1"/>
  <c r="O15" i="1"/>
  <c r="P15" i="1"/>
  <c r="M16" i="1"/>
  <c r="N16" i="1"/>
  <c r="O16" i="1"/>
  <c r="P16" i="1"/>
  <c r="N5" i="1"/>
  <c r="O5" i="1"/>
  <c r="P5" i="1"/>
  <c r="M5" i="1"/>
  <c r="E5" i="1" s="1"/>
  <c r="E32" i="1" l="1"/>
  <c r="C37" i="1" s="1"/>
  <c r="E21" i="1"/>
  <c r="G37" i="1" l="1"/>
  <c r="G38" i="1" s="1"/>
  <c r="G39" i="1" s="1"/>
  <c r="F44" i="1"/>
  <c r="F45" i="1" s="1"/>
  <c r="F46" i="1" s="1"/>
  <c r="I44" i="1"/>
  <c r="I45" i="1" s="1"/>
  <c r="I46" i="1" s="1"/>
  <c r="H44" i="1"/>
  <c r="H45" i="1" s="1"/>
  <c r="H46" i="1" s="1"/>
  <c r="F37" i="1"/>
  <c r="F38" i="1" s="1"/>
  <c r="F39" i="1" s="1"/>
  <c r="H37" i="1"/>
  <c r="H38" i="1" s="1"/>
  <c r="H39" i="1" s="1"/>
  <c r="D44" i="1"/>
  <c r="C44" i="1"/>
  <c r="I37" i="1"/>
  <c r="I38" i="1" s="1"/>
  <c r="I39" i="1" s="1"/>
  <c r="E44" i="1"/>
  <c r="E31" i="3"/>
  <c r="E34" i="3" s="1"/>
  <c r="C31" i="3"/>
  <c r="D37" i="1"/>
  <c r="D38" i="1" s="1"/>
  <c r="D39" i="1" s="1"/>
  <c r="G44" i="1"/>
  <c r="C38" i="1"/>
  <c r="C39" i="1" s="1"/>
  <c r="E37" i="1"/>
  <c r="E38" i="1" s="1"/>
  <c r="E39" i="1" s="1"/>
  <c r="E38" i="3" l="1"/>
  <c r="E37" i="3"/>
  <c r="E39" i="3"/>
  <c r="E46" i="3" s="1"/>
  <c r="E40" i="3"/>
  <c r="E47" i="3" s="1"/>
  <c r="E35" i="3"/>
  <c r="E42" i="3" s="1"/>
  <c r="E36" i="3"/>
  <c r="E43" i="3" s="1"/>
  <c r="E45" i="1"/>
  <c r="E46" i="1" s="1"/>
  <c r="C45" i="1"/>
  <c r="C46" i="1" s="1"/>
  <c r="G45" i="1"/>
  <c r="G46" i="1" s="1"/>
  <c r="D45" i="1"/>
  <c r="D46" i="1" s="1"/>
  <c r="E45" i="3"/>
  <c r="E44" i="3"/>
</calcChain>
</file>

<file path=xl/sharedStrings.xml><?xml version="1.0" encoding="utf-8"?>
<sst xmlns="http://schemas.openxmlformats.org/spreadsheetml/2006/main" count="491" uniqueCount="211">
  <si>
    <t>Attack Speed</t>
  </si>
  <si>
    <t>Source</t>
  </si>
  <si>
    <t>Cap 1</t>
  </si>
  <si>
    <t>Cap 2</t>
  </si>
  <si>
    <t>정복자</t>
    <phoneticPr fontId="6" type="noConversion"/>
  </si>
  <si>
    <t>재빠른</t>
    <phoneticPr fontId="6" type="noConversion"/>
  </si>
  <si>
    <t>심장추적자 공속버프</t>
    <phoneticPr fontId="6" type="noConversion"/>
  </si>
  <si>
    <t>연타 연계점수</t>
    <phoneticPr fontId="6" type="noConversion"/>
  </si>
  <si>
    <t>행적공속 비약</t>
    <phoneticPr fontId="6" type="noConversion"/>
  </si>
  <si>
    <t>연금술의 우의</t>
    <phoneticPr fontId="6" type="noConversion"/>
  </si>
  <si>
    <t>백병전(암살)</t>
    <phoneticPr fontId="6" type="noConversion"/>
  </si>
  <si>
    <t>백병전(명사수)</t>
    <phoneticPr fontId="6" type="noConversion"/>
  </si>
  <si>
    <t>신속</t>
    <phoneticPr fontId="6" type="noConversion"/>
  </si>
  <si>
    <t>Total</t>
  </si>
  <si>
    <t>위상</t>
    <phoneticPr fontId="2" type="noConversion"/>
  </si>
  <si>
    <t>월출</t>
    <phoneticPr fontId="6" type="noConversion"/>
  </si>
  <si>
    <t>아이템</t>
    <phoneticPr fontId="2" type="noConversion"/>
  </si>
  <si>
    <t>스킬</t>
    <phoneticPr fontId="2" type="noConversion"/>
  </si>
  <si>
    <t>가속하는</t>
    <phoneticPr fontId="6" type="noConversion"/>
  </si>
  <si>
    <t>정복자</t>
    <phoneticPr fontId="2" type="noConversion"/>
  </si>
  <si>
    <t>비약</t>
    <phoneticPr fontId="2" type="noConversion"/>
  </si>
  <si>
    <t>Weapon APS</t>
  </si>
  <si>
    <t>Total APS</t>
  </si>
  <si>
    <t>Frames</t>
  </si>
  <si>
    <t>AS for Next Breakpoint</t>
  </si>
  <si>
    <t>Weapon</t>
  </si>
  <si>
    <t>Crossbow</t>
  </si>
  <si>
    <t>Skill</t>
  </si>
  <si>
    <t>Weapons</t>
  </si>
  <si>
    <t>Bow</t>
  </si>
  <si>
    <t>2x Dagger</t>
  </si>
  <si>
    <t>2x Sword</t>
  </si>
  <si>
    <t>1x Dagger 1x Sword</t>
  </si>
  <si>
    <t>원기의 일격</t>
  </si>
  <si>
    <t>원기의 일격</t>
    <phoneticPr fontId="2" type="noConversion"/>
  </si>
  <si>
    <t>칼날 차원 이동</t>
  </si>
  <si>
    <t>칼날 차원 이동</t>
    <phoneticPr fontId="6" type="noConversion"/>
  </si>
  <si>
    <t>구멍 뚫기</t>
  </si>
  <si>
    <t>구멍 뚫기</t>
    <phoneticPr fontId="2" type="noConversion"/>
  </si>
  <si>
    <t>심장추적자</t>
    <phoneticPr fontId="2" type="noConversion"/>
  </si>
  <si>
    <t>강력한화살</t>
    <phoneticPr fontId="6" type="noConversion"/>
  </si>
  <si>
    <t>탄막</t>
    <phoneticPr fontId="2" type="noConversion"/>
  </si>
  <si>
    <t>RESULT</t>
    <phoneticPr fontId="2" type="noConversion"/>
  </si>
  <si>
    <t>ON/OFF</t>
    <phoneticPr fontId="2" type="noConversion"/>
  </si>
  <si>
    <t>안다</t>
    <phoneticPr fontId="6" type="noConversion"/>
  </si>
  <si>
    <t>연타</t>
    <phoneticPr fontId="6" type="noConversion"/>
  </si>
  <si>
    <t>구뚫</t>
    <phoneticPr fontId="6" type="noConversion"/>
  </si>
  <si>
    <t>원일, 칼차, 심추, 강활</t>
    <phoneticPr fontId="2" type="noConversion"/>
  </si>
  <si>
    <t>회칼</t>
    <phoneticPr fontId="6" type="noConversion"/>
  </si>
  <si>
    <t>탄막</t>
    <phoneticPr fontId="6" type="noConversion"/>
  </si>
  <si>
    <t>꿰사</t>
    <phoneticPr fontId="2" type="noConversion"/>
  </si>
  <si>
    <t>연타, 연발</t>
    <phoneticPr fontId="6" type="noConversion"/>
  </si>
  <si>
    <t>높은 기민함(탄막)</t>
    <phoneticPr fontId="2" type="noConversion"/>
  </si>
  <si>
    <t>행적(템, 스킬)</t>
    <phoneticPr fontId="6" type="noConversion"/>
  </si>
  <si>
    <t>공속과련 아이템 정보</t>
    <phoneticPr fontId="2" type="noConversion"/>
  </si>
  <si>
    <t>안다리엘 독발 확률</t>
    <phoneticPr fontId="2" type="noConversion"/>
  </si>
  <si>
    <t>구분</t>
    <phoneticPr fontId="2" type="noConversion"/>
  </si>
  <si>
    <t>아이템</t>
    <phoneticPr fontId="2" type="noConversion"/>
  </si>
  <si>
    <t>기본스킬</t>
    <phoneticPr fontId="2" type="noConversion"/>
  </si>
  <si>
    <t>핵심스킬</t>
    <phoneticPr fontId="2" type="noConversion"/>
  </si>
  <si>
    <t>별없는 하늘 반지</t>
    <phoneticPr fontId="2" type="noConversion"/>
  </si>
  <si>
    <t>셀리그의 녹은 심장</t>
    <phoneticPr fontId="2" type="noConversion"/>
  </si>
  <si>
    <t>어머니의품</t>
    <phoneticPr fontId="2" type="noConversion"/>
  </si>
  <si>
    <t>크팔의 부식된 인장</t>
    <phoneticPr fontId="2" type="noConversion"/>
  </si>
  <si>
    <t>반지</t>
    <phoneticPr fontId="2" type="noConversion"/>
  </si>
  <si>
    <t>목걸이</t>
    <phoneticPr fontId="2" type="noConversion"/>
  </si>
  <si>
    <t>푸른 서슬</t>
    <phoneticPr fontId="2" type="noConversion"/>
  </si>
  <si>
    <t>추방된 군주의 영물</t>
    <phoneticPr fontId="2" type="noConversion"/>
  </si>
  <si>
    <t>장갑</t>
    <phoneticPr fontId="2" type="noConversion"/>
  </si>
  <si>
    <t>운명의 주먹</t>
    <phoneticPr fontId="2" type="noConversion"/>
  </si>
  <si>
    <t>서리불꽃</t>
    <phoneticPr fontId="2" type="noConversion"/>
  </si>
  <si>
    <t>고통탐식자의 팔목 장갑</t>
    <phoneticPr fontId="2" type="noConversion"/>
  </si>
  <si>
    <t>칸자르</t>
    <phoneticPr fontId="2" type="noConversion"/>
  </si>
  <si>
    <t>단검</t>
    <phoneticPr fontId="2" type="noConversion"/>
  </si>
  <si>
    <t>도검</t>
    <phoneticPr fontId="2" type="noConversion"/>
  </si>
  <si>
    <t>2x 도검</t>
    <phoneticPr fontId="2" type="noConversion"/>
  </si>
  <si>
    <t>활</t>
    <phoneticPr fontId="2" type="noConversion"/>
  </si>
  <si>
    <t>쇠뇌</t>
    <phoneticPr fontId="2" type="noConversion"/>
  </si>
  <si>
    <t>2x 단검</t>
    <phoneticPr fontId="2" type="noConversion"/>
  </si>
  <si>
    <t>규탄</t>
    <phoneticPr fontId="2" type="noConversion"/>
  </si>
  <si>
    <t>활</t>
    <phoneticPr fontId="2" type="noConversion"/>
  </si>
  <si>
    <t>하늘사냥꾼</t>
    <phoneticPr fontId="2" type="noConversion"/>
  </si>
  <si>
    <t>수리뿔</t>
    <phoneticPr fontId="2" type="noConversion"/>
  </si>
  <si>
    <t>그림자메듭끈</t>
    <phoneticPr fontId="2" type="noConversion"/>
  </si>
  <si>
    <t>건달의입맞춤</t>
    <phoneticPr fontId="2" type="noConversion"/>
  </si>
  <si>
    <t>명품화12(+0)</t>
    <phoneticPr fontId="2" type="noConversion"/>
  </si>
  <si>
    <t>명품화0</t>
    <phoneticPr fontId="2" type="noConversion"/>
  </si>
  <si>
    <t>명품화12(+1)</t>
    <phoneticPr fontId="2" type="noConversion"/>
  </si>
  <si>
    <t>명품화12(+2)</t>
    <phoneticPr fontId="2" type="noConversion"/>
  </si>
  <si>
    <t>명품화12(+3)</t>
    <phoneticPr fontId="2" type="noConversion"/>
  </si>
  <si>
    <t>★명품화12(+0)</t>
    <phoneticPr fontId="2" type="noConversion"/>
  </si>
  <si>
    <t>★명품화12(+1)</t>
    <phoneticPr fontId="2" type="noConversion"/>
  </si>
  <si>
    <t>★명품화12(+2)</t>
    <phoneticPr fontId="2" type="noConversion"/>
  </si>
  <si>
    <t>★명품화12(+3)</t>
    <phoneticPr fontId="2" type="noConversion"/>
  </si>
  <si>
    <t>행운의 적중 관련 아이템</t>
    <phoneticPr fontId="2" type="noConversion"/>
  </si>
  <si>
    <t>고유</t>
    <phoneticPr fontId="2" type="noConversion"/>
  </si>
  <si>
    <t>전설</t>
    <phoneticPr fontId="2" type="noConversion"/>
  </si>
  <si>
    <t>장갑(전설)</t>
    <phoneticPr fontId="2" type="noConversion"/>
  </si>
  <si>
    <t>목걸이(전설)</t>
    <phoneticPr fontId="2" type="noConversion"/>
  </si>
  <si>
    <t>반지(전설)</t>
    <phoneticPr fontId="2" type="noConversion"/>
  </si>
  <si>
    <t>머리</t>
    <phoneticPr fontId="2" type="noConversion"/>
  </si>
  <si>
    <t>안다리엘의 투구</t>
    <phoneticPr fontId="2" type="noConversion"/>
  </si>
  <si>
    <t>투구</t>
    <phoneticPr fontId="2" type="noConversion"/>
  </si>
  <si>
    <t>최대값 계산</t>
    <phoneticPr fontId="2" type="noConversion"/>
  </si>
  <si>
    <t>유독한얼음</t>
    <phoneticPr fontId="6" type="noConversion"/>
  </si>
  <si>
    <t>갑옷</t>
    <phoneticPr fontId="2" type="noConversion"/>
  </si>
  <si>
    <t>바지</t>
    <phoneticPr fontId="2" type="noConversion"/>
  </si>
  <si>
    <t>신발</t>
    <phoneticPr fontId="2" type="noConversion"/>
  </si>
  <si>
    <t>양손무기</t>
    <phoneticPr fontId="2" type="noConversion"/>
  </si>
  <si>
    <t>한손무기</t>
    <phoneticPr fontId="2" type="noConversion"/>
  </si>
  <si>
    <t>교묘한사격</t>
    <phoneticPr fontId="2" type="noConversion"/>
  </si>
  <si>
    <t>응보</t>
    <phoneticPr fontId="2" type="noConversion"/>
  </si>
  <si>
    <t>충격타</t>
    <phoneticPr fontId="6" type="noConversion"/>
  </si>
  <si>
    <t>공속</t>
    <phoneticPr fontId="2" type="noConversion"/>
  </si>
  <si>
    <t>극확</t>
    <phoneticPr fontId="2" type="noConversion"/>
  </si>
  <si>
    <t>행적</t>
    <phoneticPr fontId="2" type="noConversion"/>
  </si>
  <si>
    <t>핵심</t>
    <phoneticPr fontId="2" type="noConversion"/>
  </si>
  <si>
    <t>올스텟</t>
    <phoneticPr fontId="2" type="noConversion"/>
  </si>
  <si>
    <t>공격당생명회복</t>
    <phoneticPr fontId="2" type="noConversion"/>
  </si>
  <si>
    <t>행적:군중</t>
    <phoneticPr fontId="2" type="noConversion"/>
  </si>
  <si>
    <t>독최대저항</t>
    <phoneticPr fontId="2" type="noConversion"/>
  </si>
  <si>
    <t>민첩</t>
    <phoneticPr fontId="2" type="noConversion"/>
  </si>
  <si>
    <t>생명</t>
    <phoneticPr fontId="2" type="noConversion"/>
  </si>
  <si>
    <t>이속</t>
    <phoneticPr fontId="2" type="noConversion"/>
  </si>
  <si>
    <t>지속피해</t>
    <phoneticPr fontId="2" type="noConversion"/>
  </si>
  <si>
    <t>★행적</t>
    <phoneticPr fontId="2" type="noConversion"/>
  </si>
  <si>
    <t>행적:취약</t>
    <phoneticPr fontId="2" type="noConversion"/>
  </si>
  <si>
    <t>LuckyChance</t>
    <phoneticPr fontId="2" type="noConversion"/>
  </si>
  <si>
    <t>연타</t>
    <phoneticPr fontId="2" type="noConversion"/>
  </si>
  <si>
    <t>연발사격</t>
    <phoneticPr fontId="2" type="noConversion"/>
  </si>
  <si>
    <t>출처 : https://maxroll.gg/d4/resources/attack-speed-mechanics</t>
    <phoneticPr fontId="2" type="noConversion"/>
  </si>
  <si>
    <t>민첩</t>
    <phoneticPr fontId="2" type="noConversion"/>
  </si>
  <si>
    <t>출처 : https://docs.google.com/spreadsheets/d/1I-ILnApUybPbRHN7uI3b5uUNWwSycFugJL3lWsYcuWc/edit?gid=2071505682#gid=2071505682</t>
    <phoneticPr fontId="2" type="noConversion"/>
  </si>
  <si>
    <t>강력한화살, 탄막</t>
    <phoneticPr fontId="6" type="noConversion"/>
  </si>
  <si>
    <t>심추,강력한화살, 탄막</t>
    <phoneticPr fontId="6" type="noConversion"/>
  </si>
  <si>
    <t>꿰사</t>
    <phoneticPr fontId="6" type="noConversion"/>
  </si>
  <si>
    <t>연발사격</t>
    <phoneticPr fontId="6" type="noConversion"/>
  </si>
  <si>
    <t>심추,강력한화살, 탄막</t>
    <phoneticPr fontId="2" type="noConversion"/>
  </si>
  <si>
    <t>칼날 차원 이동</t>
    <phoneticPr fontId="2" type="noConversion"/>
  </si>
  <si>
    <t>x</t>
    <phoneticPr fontId="2" type="noConversion"/>
  </si>
  <si>
    <t>꿰뚫2번</t>
    <phoneticPr fontId="2" type="noConversion"/>
  </si>
  <si>
    <t>꿰뚫2번</t>
    <phoneticPr fontId="2" type="noConversion"/>
  </si>
  <si>
    <t>한손</t>
    <phoneticPr fontId="2" type="noConversion"/>
  </si>
  <si>
    <t>양손</t>
    <phoneticPr fontId="2" type="noConversion"/>
  </si>
  <si>
    <t>기절or빙결</t>
    <phoneticPr fontId="2" type="noConversion"/>
  </si>
  <si>
    <t>독저항</t>
    <phoneticPr fontId="2" type="noConversion"/>
  </si>
  <si>
    <t>모저항</t>
    <phoneticPr fontId="2" type="noConversion"/>
  </si>
  <si>
    <t>한손,악세</t>
    <phoneticPr fontId="2" type="noConversion"/>
  </si>
  <si>
    <t>장막당피해</t>
    <phoneticPr fontId="2" type="noConversion"/>
  </si>
  <si>
    <t>아이템옵션</t>
    <phoneticPr fontId="2" type="noConversion"/>
  </si>
  <si>
    <t>담금질</t>
    <phoneticPr fontId="2" type="noConversion"/>
  </si>
  <si>
    <t>자만</t>
    <phoneticPr fontId="2" type="noConversion"/>
  </si>
  <si>
    <t>목걸</t>
    <phoneticPr fontId="2" type="noConversion"/>
  </si>
  <si>
    <t>기본</t>
    <phoneticPr fontId="2" type="noConversion"/>
  </si>
  <si>
    <t>★연금술의우의</t>
    <phoneticPr fontId="2" type="noConversion"/>
  </si>
  <si>
    <t>방어</t>
    <phoneticPr fontId="2" type="noConversion"/>
  </si>
  <si>
    <t>?</t>
    <phoneticPr fontId="2" type="noConversion"/>
  </si>
  <si>
    <t>if (Cap 1==100 &amp; Cap 2==100)</t>
    <phoneticPr fontId="2" type="noConversion"/>
  </si>
  <si>
    <t>티리엘</t>
    <phoneticPr fontId="2" type="noConversion"/>
  </si>
  <si>
    <t>가속</t>
    <phoneticPr fontId="2" type="noConversion"/>
  </si>
  <si>
    <t>죄어오는</t>
    <phoneticPr fontId="2" type="noConversion"/>
  </si>
  <si>
    <t>피해감소</t>
    <phoneticPr fontId="2" type="noConversion"/>
  </si>
  <si>
    <t>저항최대</t>
    <phoneticPr fontId="2" type="noConversion"/>
  </si>
  <si>
    <t>저항</t>
    <phoneticPr fontId="2" type="noConversion"/>
  </si>
  <si>
    <t>독주입</t>
    <phoneticPr fontId="2" type="noConversion"/>
  </si>
  <si>
    <t>내구도 감소 무시</t>
    <phoneticPr fontId="2" type="noConversion"/>
  </si>
  <si>
    <t>행적:자원</t>
    <phoneticPr fontId="2" type="noConversion"/>
  </si>
  <si>
    <t>민첩or생명</t>
    <phoneticPr fontId="2" type="noConversion"/>
  </si>
  <si>
    <t>운명의 주먹</t>
  </si>
  <si>
    <t>별없는 하늘 반지</t>
  </si>
  <si>
    <t>반지(전설)</t>
  </si>
  <si>
    <t>위상</t>
    <phoneticPr fontId="2" type="noConversion"/>
  </si>
  <si>
    <t>x</t>
    <phoneticPr fontId="2" type="noConversion"/>
  </si>
  <si>
    <t>안다독발 기본확률</t>
    <phoneticPr fontId="6" type="noConversion"/>
  </si>
  <si>
    <t>Basic Value</t>
    <phoneticPr fontId="2" type="noConversion"/>
  </si>
  <si>
    <t>Boss 1마리 기준</t>
    <phoneticPr fontId="2" type="noConversion"/>
  </si>
  <si>
    <t>무기 데미지</t>
    <phoneticPr fontId="2" type="noConversion"/>
  </si>
  <si>
    <t>Basic speed</t>
    <phoneticPr fontId="2" type="noConversion"/>
  </si>
  <si>
    <t>독발 데미지(5초)</t>
    <phoneticPr fontId="2" type="noConversion"/>
  </si>
  <si>
    <t>Crossbow</t>
    <phoneticPr fontId="2" type="noConversion"/>
  </si>
  <si>
    <t>APS</t>
    <phoneticPr fontId="2" type="noConversion"/>
  </si>
  <si>
    <t>공격횟수</t>
    <phoneticPr fontId="2" type="noConversion"/>
  </si>
  <si>
    <t>My LuckyChance</t>
    <phoneticPr fontId="2" type="noConversion"/>
  </si>
  <si>
    <t>Value</t>
    <phoneticPr fontId="2" type="noConversion"/>
  </si>
  <si>
    <t>혹한</t>
    <phoneticPr fontId="2" type="noConversion"/>
  </si>
  <si>
    <t>장막당생명</t>
    <phoneticPr fontId="2" type="noConversion"/>
  </si>
  <si>
    <t>스킬</t>
    <phoneticPr fontId="2" type="noConversion"/>
  </si>
  <si>
    <t>스킬</t>
    <phoneticPr fontId="2" type="noConversion"/>
  </si>
  <si>
    <t>연금술사의 행운</t>
    <phoneticPr fontId="2" type="noConversion"/>
  </si>
  <si>
    <t>꿰사연계점수</t>
    <phoneticPr fontId="2" type="noConversion"/>
  </si>
  <si>
    <t>꿰사1발 당 독발 발동 확률</t>
    <phoneticPr fontId="2" type="noConversion"/>
  </si>
  <si>
    <t>꿰사2발 당 독발 발동 0회 확률</t>
    <phoneticPr fontId="2" type="noConversion"/>
  </si>
  <si>
    <t>꿰사2발 당 독발 발동 1회 확률</t>
    <phoneticPr fontId="2" type="noConversion"/>
  </si>
  <si>
    <t>꿰사2발 당 독발 발동 2회 확률</t>
    <phoneticPr fontId="2" type="noConversion"/>
  </si>
  <si>
    <t>꿰사3발 당 독발 발동 0회 확률</t>
    <phoneticPr fontId="2" type="noConversion"/>
  </si>
  <si>
    <t>꿰사3발 당 독발 발동 1회 확률</t>
    <phoneticPr fontId="2" type="noConversion"/>
  </si>
  <si>
    <t>꿰사3발 당 독발 발동 2회 확률</t>
    <phoneticPr fontId="2" type="noConversion"/>
  </si>
  <si>
    <t>꿰사3발 당 독발 발동 3회 확률</t>
    <phoneticPr fontId="2" type="noConversion"/>
  </si>
  <si>
    <t>행적공속 비약</t>
  </si>
  <si>
    <t>목걸이(행적)</t>
    <phoneticPr fontId="2" type="noConversion"/>
  </si>
  <si>
    <t>독발 발동 확률</t>
    <phoneticPr fontId="2" type="noConversion"/>
  </si>
  <si>
    <t>꿰사 발사 횟수</t>
    <phoneticPr fontId="6" type="noConversion"/>
  </si>
  <si>
    <t>독발 발동 횟수</t>
    <phoneticPr fontId="6" type="noConversion"/>
  </si>
  <si>
    <t>각 확률</t>
    <phoneticPr fontId="6" type="noConversion"/>
  </si>
  <si>
    <t>꿰사 2.5발 독발 횟수</t>
    <phoneticPr fontId="6" type="noConversion"/>
  </si>
  <si>
    <t>꿰사 2,3발 독발 횟수</t>
    <phoneticPr fontId="6" type="noConversion"/>
  </si>
  <si>
    <t>AttackSpeed</t>
    <phoneticPr fontId="2" type="noConversion"/>
  </si>
  <si>
    <t>출처 : https://maxroll.gg/d4/resources/lucky-hit-mechanics</t>
    <phoneticPr fontId="2" type="noConversion"/>
  </si>
  <si>
    <t>자료가 없어 대충 값 넣음.</t>
    <phoneticPr fontId="2" type="noConversion"/>
  </si>
  <si>
    <t>스킬</t>
    <phoneticPr fontId="2" type="noConversion"/>
  </si>
  <si>
    <t>간단 비교값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</si>
</sst>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"/>
  </numFmts>
  <fonts count="21">
    <font>
      <sz val="11"/>
      <color theme="1"/>
      <name val="맑은 고딕"/>
      <family val="2"/>
      <charset val="129"/>
      <scheme val="minor"/>
    </font>
    <font>
      <sz val="10"/>
      <name val="맑은 고딕"/>
      <family val="2"/>
      <scheme val="minor"/>
    </font>
    <font>
      <sz val="8"/>
      <name val="맑은 고딕"/>
      <family val="2"/>
      <charset val="129"/>
      <scheme val="minor"/>
    </font>
    <font>
      <b/>
      <sz val="10"/>
      <name val="맑은 고딕"/>
      <family val="2"/>
      <scheme val="minor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name val="&quot;Source Sans 3&quot;"/>
    </font>
    <font>
      <sz val="10"/>
      <name val="맑은 고딕"/>
      <family val="2"/>
      <charset val="129"/>
      <scheme val="minor"/>
    </font>
    <font>
      <b/>
      <sz val="10"/>
      <name val="돋움"/>
      <family val="3"/>
      <charset val="129"/>
    </font>
    <font>
      <sz val="10"/>
      <color rgb="FF000000"/>
      <name val="맑은 고딕"/>
      <family val="2"/>
      <scheme val="minor"/>
    </font>
    <font>
      <b/>
      <sz val="10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Arial"/>
      <family val="2"/>
    </font>
    <font>
      <b/>
      <sz val="10"/>
      <name val="&quot;Source Sans 3&quot;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8" fillId="0" borderId="0" applyFon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" fillId="6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0" fontId="11" fillId="0" borderId="1" xfId="1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2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/>
    </xf>
    <xf numFmtId="10" fontId="10" fillId="4" borderId="1" xfId="1" applyNumberFormat="1" applyFont="1" applyFill="1" applyBorder="1" applyAlignment="1">
      <alignment horizontal="center" vertical="center"/>
    </xf>
    <xf numFmtId="9" fontId="12" fillId="0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9" fontId="12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10" fontId="12" fillId="0" borderId="1" xfId="0" applyNumberFormat="1" applyFont="1" applyBorder="1" applyAlignment="1">
      <alignment horizontal="center" vertical="center"/>
    </xf>
    <xf numFmtId="0" fontId="12" fillId="0" borderId="1" xfId="1" applyNumberFormat="1" applyFont="1" applyBorder="1" applyAlignment="1">
      <alignment horizontal="center" vertical="center"/>
    </xf>
    <xf numFmtId="10" fontId="12" fillId="0" borderId="1" xfId="1" applyNumberFormat="1" applyFont="1" applyBorder="1" applyAlignment="1">
      <alignment horizontal="center" vertical="center"/>
    </xf>
    <xf numFmtId="10" fontId="11" fillId="0" borderId="0" xfId="0" applyNumberFormat="1" applyFont="1" applyFill="1" applyBorder="1" applyAlignment="1">
      <alignment horizontal="center" vertical="center"/>
    </xf>
    <xf numFmtId="11" fontId="10" fillId="0" borderId="0" xfId="0" applyNumberFormat="1" applyFont="1" applyFill="1" applyBorder="1" applyAlignment="1">
      <alignment horizontal="center" vertical="center"/>
    </xf>
    <xf numFmtId="9" fontId="8" fillId="0" borderId="0" xfId="0" applyNumberFormat="1" applyFont="1" applyFill="1" applyBorder="1" applyAlignment="1">
      <alignment horizontal="center" vertical="center"/>
    </xf>
    <xf numFmtId="9" fontId="16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1" fillId="9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0" fillId="4" borderId="5" xfId="1" applyNumberFormat="1" applyFont="1" applyFill="1" applyBorder="1" applyAlignment="1">
      <alignment horizontal="center" vertical="center"/>
    </xf>
    <xf numFmtId="0" fontId="10" fillId="4" borderId="6" xfId="1" applyNumberFormat="1" applyFont="1" applyFill="1" applyBorder="1" applyAlignment="1">
      <alignment horizontal="center" vertical="center"/>
    </xf>
    <xf numFmtId="0" fontId="10" fillId="4" borderId="7" xfId="1" applyNumberFormat="1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vertical="center"/>
    </xf>
  </cellXfs>
  <cellStyles count="2">
    <cellStyle name="백분율" xfId="1" builtinId="5"/>
    <cellStyle name="표준" xfId="0" builtinId="0"/>
  </cellStyles>
  <dxfs count="0"/>
  <tableStyles count="0" defaultTableStyle="TableStyleMedium2" defaultPivotStyle="PivotStyleLight16"/>
  <colors>
    <mruColors>
      <color rgb="FFFF9999"/>
      <color rgb="FFFFFF99"/>
      <color rgb="FFCC99FF"/>
      <color rgb="FF6699FF"/>
      <color rgb="FF66FFFF"/>
      <color rgb="FF99C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78441</xdr:colOff>
      <xdr:row>8</xdr:row>
      <xdr:rowOff>100853</xdr:rowOff>
    </xdr:from>
    <xdr:to>
      <xdr:col>19</xdr:col>
      <xdr:colOff>1176617</xdr:colOff>
      <xdr:row>11</xdr:row>
      <xdr:rowOff>56029</xdr:rowOff>
    </xdr:to>
    <xdr:cxnSp macro="">
      <xdr:nvCxnSpPr>
        <xdr:cNvPr id="3" name="직선 화살표 연결선 2"/>
        <xdr:cNvCxnSpPr/>
      </xdr:nvCxnSpPr>
      <xdr:spPr>
        <a:xfrm flipH="1">
          <a:off x="18590559" y="1445559"/>
          <a:ext cx="5849470" cy="45944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11206</xdr:colOff>
      <xdr:row>9</xdr:row>
      <xdr:rowOff>0</xdr:rowOff>
    </xdr:from>
    <xdr:to>
      <xdr:col>20</xdr:col>
      <xdr:colOff>0</xdr:colOff>
      <xdr:row>12</xdr:row>
      <xdr:rowOff>67235</xdr:rowOff>
    </xdr:to>
    <xdr:cxnSp macro="">
      <xdr:nvCxnSpPr>
        <xdr:cNvPr id="4" name="직선 화살표 연결선 3"/>
        <xdr:cNvCxnSpPr/>
      </xdr:nvCxnSpPr>
      <xdr:spPr>
        <a:xfrm flipH="1">
          <a:off x="20898971" y="1512794"/>
          <a:ext cx="3552264" cy="571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33617</xdr:colOff>
      <xdr:row>9</xdr:row>
      <xdr:rowOff>44824</xdr:rowOff>
    </xdr:from>
    <xdr:to>
      <xdr:col>20</xdr:col>
      <xdr:colOff>0</xdr:colOff>
      <xdr:row>13</xdr:row>
      <xdr:rowOff>100853</xdr:rowOff>
    </xdr:to>
    <xdr:cxnSp macro="">
      <xdr:nvCxnSpPr>
        <xdr:cNvPr id="7" name="직선 화살표 연결선 6"/>
        <xdr:cNvCxnSpPr/>
      </xdr:nvCxnSpPr>
      <xdr:spPr>
        <a:xfrm flipH="1">
          <a:off x="23297029" y="1557618"/>
          <a:ext cx="1154206" cy="7283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6"/>
  <sheetViews>
    <sheetView zoomScale="85" zoomScaleNormal="85" workbookViewId="0">
      <selection activeCell="F26" sqref="F26"/>
    </sheetView>
  </sheetViews>
  <sheetFormatPr defaultRowHeight="13.5"/>
  <cols>
    <col min="1" max="1" width="3.625" style="16" customWidth="1"/>
    <col min="2" max="6" width="15.625" style="16" customWidth="1"/>
    <col min="7" max="7" width="15.625" style="36" customWidth="1"/>
    <col min="8" max="20" width="15.625" style="16" customWidth="1"/>
    <col min="21" max="16384" width="9" style="16"/>
  </cols>
  <sheetData>
    <row r="1" spans="2:20">
      <c r="B1" s="65" t="s">
        <v>132</v>
      </c>
    </row>
    <row r="2" spans="2:20">
      <c r="B2" s="15" t="s">
        <v>206</v>
      </c>
      <c r="C2" s="7" t="s">
        <v>43</v>
      </c>
      <c r="D2" s="27" t="s">
        <v>1</v>
      </c>
      <c r="E2" s="7" t="s">
        <v>2</v>
      </c>
      <c r="F2" s="7" t="s">
        <v>3</v>
      </c>
      <c r="G2" s="25"/>
      <c r="I2" s="114" t="s">
        <v>54</v>
      </c>
      <c r="J2" s="114"/>
      <c r="K2" s="114"/>
      <c r="L2" s="81" t="s">
        <v>86</v>
      </c>
      <c r="M2" s="39" t="s">
        <v>85</v>
      </c>
      <c r="N2" s="40" t="s">
        <v>87</v>
      </c>
      <c r="O2" s="41" t="s">
        <v>88</v>
      </c>
      <c r="P2" s="31" t="s">
        <v>89</v>
      </c>
      <c r="Q2" s="39" t="s">
        <v>90</v>
      </c>
      <c r="R2" s="40" t="s">
        <v>91</v>
      </c>
      <c r="S2" s="41" t="s">
        <v>92</v>
      </c>
      <c r="T2" s="31" t="s">
        <v>93</v>
      </c>
    </row>
    <row r="3" spans="2:20">
      <c r="B3" s="7" t="s">
        <v>20</v>
      </c>
      <c r="C3" s="17">
        <v>0</v>
      </c>
      <c r="D3" s="17" t="s">
        <v>8</v>
      </c>
      <c r="E3" s="17">
        <v>15</v>
      </c>
      <c r="F3" s="17"/>
      <c r="G3" s="8"/>
      <c r="I3" s="81"/>
      <c r="J3" s="18"/>
      <c r="K3" s="18"/>
      <c r="L3" s="18">
        <v>0</v>
      </c>
      <c r="M3" s="18">
        <v>0.45</v>
      </c>
      <c r="N3" s="18">
        <v>0.7</v>
      </c>
      <c r="O3" s="18">
        <v>0.95</v>
      </c>
      <c r="P3" s="18">
        <v>1.2</v>
      </c>
      <c r="Q3" s="18">
        <v>0.45</v>
      </c>
      <c r="R3" s="18">
        <v>0.7</v>
      </c>
      <c r="S3" s="18">
        <v>0.95</v>
      </c>
      <c r="T3" s="18">
        <v>1.2</v>
      </c>
    </row>
    <row r="4" spans="2:20">
      <c r="B4" s="7" t="s">
        <v>16</v>
      </c>
      <c r="C4" s="45">
        <v>1</v>
      </c>
      <c r="D4" s="45" t="s">
        <v>101</v>
      </c>
      <c r="E4" s="45">
        <f>O4</f>
        <v>58.5</v>
      </c>
      <c r="F4" s="57"/>
      <c r="G4" s="8"/>
      <c r="I4" s="123" t="s">
        <v>95</v>
      </c>
      <c r="J4" s="18" t="s">
        <v>102</v>
      </c>
      <c r="K4" s="18" t="s">
        <v>101</v>
      </c>
      <c r="L4" s="18">
        <v>30</v>
      </c>
      <c r="M4" s="44">
        <f t="shared" ref="M4:P19" si="0">$L4+$L4*(M$3)</f>
        <v>43.5</v>
      </c>
      <c r="N4" s="44">
        <f t="shared" si="0"/>
        <v>51</v>
      </c>
      <c r="O4" s="44">
        <f t="shared" si="0"/>
        <v>58.5</v>
      </c>
      <c r="P4" s="44">
        <f t="shared" si="0"/>
        <v>66</v>
      </c>
      <c r="Q4" s="44">
        <f t="shared" ref="Q4:T19" si="1">($L4*1.5)+($L4)*(Q$3)</f>
        <v>58.5</v>
      </c>
      <c r="R4" s="44">
        <f t="shared" si="1"/>
        <v>66</v>
      </c>
      <c r="S4" s="18">
        <f t="shared" si="1"/>
        <v>73.5</v>
      </c>
      <c r="T4" s="18">
        <f t="shared" si="1"/>
        <v>81</v>
      </c>
    </row>
    <row r="5" spans="2:20">
      <c r="B5" s="7" t="s">
        <v>16</v>
      </c>
      <c r="C5" s="17">
        <v>0</v>
      </c>
      <c r="D5" s="18" t="s">
        <v>71</v>
      </c>
      <c r="E5" s="17">
        <f t="shared" ref="E5:E15" si="2">M5</f>
        <v>13.05</v>
      </c>
      <c r="F5" s="57"/>
      <c r="G5" s="8" t="s">
        <v>156</v>
      </c>
      <c r="I5" s="124"/>
      <c r="J5" s="18" t="s">
        <v>68</v>
      </c>
      <c r="K5" s="18" t="s">
        <v>71</v>
      </c>
      <c r="L5" s="18">
        <v>9</v>
      </c>
      <c r="M5" s="44">
        <f t="shared" si="0"/>
        <v>13.05</v>
      </c>
      <c r="N5" s="44">
        <f t="shared" si="0"/>
        <v>15.3</v>
      </c>
      <c r="O5" s="44">
        <f t="shared" si="0"/>
        <v>17.549999999999997</v>
      </c>
      <c r="P5" s="44">
        <f t="shared" si="0"/>
        <v>19.799999999999997</v>
      </c>
      <c r="Q5" s="44">
        <f t="shared" si="1"/>
        <v>17.55</v>
      </c>
      <c r="R5" s="44">
        <f t="shared" si="1"/>
        <v>19.8</v>
      </c>
      <c r="S5" s="18">
        <f t="shared" si="1"/>
        <v>22.049999999999997</v>
      </c>
      <c r="T5" s="18">
        <f t="shared" si="1"/>
        <v>24.299999999999997</v>
      </c>
    </row>
    <row r="6" spans="2:20">
      <c r="B6" s="7" t="s">
        <v>16</v>
      </c>
      <c r="C6" s="17">
        <v>0</v>
      </c>
      <c r="D6" s="18" t="s">
        <v>83</v>
      </c>
      <c r="E6" s="17">
        <f t="shared" si="2"/>
        <v>21.75</v>
      </c>
      <c r="F6" s="57"/>
      <c r="G6" s="8" t="s">
        <v>156</v>
      </c>
      <c r="I6" s="124"/>
      <c r="J6" s="18" t="s">
        <v>68</v>
      </c>
      <c r="K6" s="18" t="s">
        <v>83</v>
      </c>
      <c r="L6" s="18">
        <v>15</v>
      </c>
      <c r="M6" s="44">
        <f t="shared" si="0"/>
        <v>21.75</v>
      </c>
      <c r="N6" s="44">
        <f t="shared" si="0"/>
        <v>25.5</v>
      </c>
      <c r="O6" s="44">
        <f t="shared" si="0"/>
        <v>29.25</v>
      </c>
      <c r="P6" s="44">
        <f t="shared" si="0"/>
        <v>33</v>
      </c>
      <c r="Q6" s="44">
        <f t="shared" si="1"/>
        <v>29.25</v>
      </c>
      <c r="R6" s="44">
        <f t="shared" si="1"/>
        <v>33</v>
      </c>
      <c r="S6" s="18">
        <f t="shared" si="1"/>
        <v>36.75</v>
      </c>
      <c r="T6" s="18">
        <f t="shared" si="1"/>
        <v>40.5</v>
      </c>
    </row>
    <row r="7" spans="2:20">
      <c r="B7" s="7" t="s">
        <v>16</v>
      </c>
      <c r="C7" s="17">
        <v>0</v>
      </c>
      <c r="D7" s="18" t="s">
        <v>70</v>
      </c>
      <c r="E7" s="17">
        <f t="shared" si="2"/>
        <v>21.024999999999999</v>
      </c>
      <c r="F7" s="57"/>
      <c r="G7" s="8" t="s">
        <v>156</v>
      </c>
      <c r="I7" s="124"/>
      <c r="J7" s="18" t="s">
        <v>68</v>
      </c>
      <c r="K7" s="18" t="s">
        <v>70</v>
      </c>
      <c r="L7" s="18">
        <v>14.5</v>
      </c>
      <c r="M7" s="44">
        <f t="shared" si="0"/>
        <v>21.024999999999999</v>
      </c>
      <c r="N7" s="44">
        <f t="shared" si="0"/>
        <v>24.65</v>
      </c>
      <c r="O7" s="44">
        <f t="shared" si="0"/>
        <v>28.274999999999999</v>
      </c>
      <c r="P7" s="44">
        <f t="shared" si="0"/>
        <v>31.9</v>
      </c>
      <c r="Q7" s="44">
        <f t="shared" si="1"/>
        <v>28.274999999999999</v>
      </c>
      <c r="R7" s="44">
        <f t="shared" si="1"/>
        <v>31.9</v>
      </c>
      <c r="S7" s="18">
        <f t="shared" si="1"/>
        <v>35.524999999999999</v>
      </c>
      <c r="T7" s="18">
        <f t="shared" si="1"/>
        <v>39.15</v>
      </c>
    </row>
    <row r="8" spans="2:20">
      <c r="B8" s="7" t="s">
        <v>16</v>
      </c>
      <c r="C8" s="45">
        <v>1</v>
      </c>
      <c r="D8" s="43" t="s">
        <v>69</v>
      </c>
      <c r="E8" s="45">
        <f t="shared" si="2"/>
        <v>12.614999999999998</v>
      </c>
      <c r="F8" s="57"/>
      <c r="G8" s="8"/>
      <c r="I8" s="124"/>
      <c r="J8" s="18" t="s">
        <v>68</v>
      </c>
      <c r="K8" s="18" t="s">
        <v>69</v>
      </c>
      <c r="L8" s="18">
        <v>8.6999999999999993</v>
      </c>
      <c r="M8" s="57">
        <f t="shared" si="0"/>
        <v>12.614999999999998</v>
      </c>
      <c r="N8" s="57">
        <f t="shared" si="0"/>
        <v>14.79</v>
      </c>
      <c r="O8" s="57">
        <f t="shared" si="0"/>
        <v>16.964999999999996</v>
      </c>
      <c r="P8" s="57">
        <f t="shared" si="0"/>
        <v>19.14</v>
      </c>
      <c r="Q8" s="57">
        <f t="shared" si="1"/>
        <v>16.965</v>
      </c>
      <c r="R8" s="57">
        <f t="shared" si="1"/>
        <v>19.139999999999997</v>
      </c>
      <c r="S8" s="50">
        <f t="shared" si="1"/>
        <v>21.314999999999998</v>
      </c>
      <c r="T8" s="50">
        <f t="shared" si="1"/>
        <v>23.49</v>
      </c>
    </row>
    <row r="9" spans="2:20">
      <c r="B9" s="7" t="s">
        <v>16</v>
      </c>
      <c r="C9" s="17">
        <v>0</v>
      </c>
      <c r="D9" s="18" t="s">
        <v>82</v>
      </c>
      <c r="E9" s="17"/>
      <c r="F9" s="57">
        <f>M9</f>
        <v>26.1</v>
      </c>
      <c r="G9" s="8" t="s">
        <v>156</v>
      </c>
      <c r="I9" s="124"/>
      <c r="J9" s="18" t="s">
        <v>80</v>
      </c>
      <c r="K9" s="18" t="s">
        <v>82</v>
      </c>
      <c r="L9" s="18">
        <v>18</v>
      </c>
      <c r="M9" s="44">
        <f t="shared" si="0"/>
        <v>26.1</v>
      </c>
      <c r="N9" s="44">
        <f t="shared" si="0"/>
        <v>30.6</v>
      </c>
      <c r="O9" s="44">
        <f t="shared" si="0"/>
        <v>35.099999999999994</v>
      </c>
      <c r="P9" s="44">
        <f t="shared" si="0"/>
        <v>39.599999999999994</v>
      </c>
      <c r="Q9" s="44">
        <f t="shared" si="1"/>
        <v>35.1</v>
      </c>
      <c r="R9" s="44">
        <f t="shared" si="1"/>
        <v>39.6</v>
      </c>
      <c r="S9" s="18">
        <f t="shared" si="1"/>
        <v>44.099999999999994</v>
      </c>
      <c r="T9" s="18">
        <f t="shared" si="1"/>
        <v>48.599999999999994</v>
      </c>
    </row>
    <row r="10" spans="2:20">
      <c r="B10" s="7" t="s">
        <v>16</v>
      </c>
      <c r="C10" s="17">
        <v>0</v>
      </c>
      <c r="D10" s="18" t="s">
        <v>81</v>
      </c>
      <c r="E10" s="17"/>
      <c r="F10" s="57">
        <f>M10</f>
        <v>26.1</v>
      </c>
      <c r="G10" s="8" t="s">
        <v>156</v>
      </c>
      <c r="I10" s="124"/>
      <c r="J10" s="18" t="s">
        <v>80</v>
      </c>
      <c r="K10" s="18" t="s">
        <v>81</v>
      </c>
      <c r="L10" s="18">
        <v>18</v>
      </c>
      <c r="M10" s="44">
        <f t="shared" si="0"/>
        <v>26.1</v>
      </c>
      <c r="N10" s="44">
        <f t="shared" si="0"/>
        <v>30.6</v>
      </c>
      <c r="O10" s="44">
        <f t="shared" si="0"/>
        <v>35.099999999999994</v>
      </c>
      <c r="P10" s="44">
        <f t="shared" si="0"/>
        <v>39.599999999999994</v>
      </c>
      <c r="Q10" s="44">
        <f t="shared" si="1"/>
        <v>35.1</v>
      </c>
      <c r="R10" s="44">
        <f t="shared" si="1"/>
        <v>39.6</v>
      </c>
      <c r="S10" s="18">
        <f t="shared" si="1"/>
        <v>44.099999999999994</v>
      </c>
      <c r="T10" s="18">
        <f t="shared" si="1"/>
        <v>48.599999999999994</v>
      </c>
    </row>
    <row r="11" spans="2:20">
      <c r="B11" s="7" t="s">
        <v>16</v>
      </c>
      <c r="C11" s="17">
        <v>0</v>
      </c>
      <c r="D11" s="18" t="s">
        <v>67</v>
      </c>
      <c r="E11" s="17">
        <f t="shared" si="2"/>
        <v>13.05</v>
      </c>
      <c r="F11" s="57"/>
      <c r="G11" s="8" t="s">
        <v>156</v>
      </c>
      <c r="I11" s="124"/>
      <c r="J11" s="18" t="s">
        <v>65</v>
      </c>
      <c r="K11" s="18" t="s">
        <v>67</v>
      </c>
      <c r="L11" s="18">
        <v>9</v>
      </c>
      <c r="M11" s="44">
        <f t="shared" si="0"/>
        <v>13.05</v>
      </c>
      <c r="N11" s="44">
        <f t="shared" si="0"/>
        <v>15.3</v>
      </c>
      <c r="O11" s="44">
        <f t="shared" si="0"/>
        <v>17.549999999999997</v>
      </c>
      <c r="P11" s="44">
        <f t="shared" si="0"/>
        <v>19.799999999999997</v>
      </c>
      <c r="Q11" s="44">
        <f t="shared" si="1"/>
        <v>17.55</v>
      </c>
      <c r="R11" s="44">
        <f t="shared" si="1"/>
        <v>19.8</v>
      </c>
      <c r="S11" s="18">
        <f t="shared" si="1"/>
        <v>22.049999999999997</v>
      </c>
      <c r="T11" s="18">
        <f t="shared" si="1"/>
        <v>24.299999999999997</v>
      </c>
    </row>
    <row r="12" spans="2:20">
      <c r="B12" s="7" t="s">
        <v>16</v>
      </c>
      <c r="C12" s="17">
        <v>0</v>
      </c>
      <c r="D12" s="18" t="s">
        <v>84</v>
      </c>
      <c r="E12" s="17">
        <f t="shared" si="2"/>
        <v>13.05</v>
      </c>
      <c r="F12" s="57"/>
      <c r="G12" s="8" t="s">
        <v>156</v>
      </c>
      <c r="I12" s="124"/>
      <c r="J12" s="18" t="s">
        <v>64</v>
      </c>
      <c r="K12" s="18" t="s">
        <v>84</v>
      </c>
      <c r="L12" s="18">
        <v>9</v>
      </c>
      <c r="M12" s="44">
        <f t="shared" si="0"/>
        <v>13.05</v>
      </c>
      <c r="N12" s="44">
        <f t="shared" si="0"/>
        <v>15.3</v>
      </c>
      <c r="O12" s="44">
        <f t="shared" si="0"/>
        <v>17.549999999999997</v>
      </c>
      <c r="P12" s="44">
        <f t="shared" si="0"/>
        <v>19.799999999999997</v>
      </c>
      <c r="Q12" s="44">
        <f t="shared" si="1"/>
        <v>17.55</v>
      </c>
      <c r="R12" s="44">
        <f t="shared" si="1"/>
        <v>19.8</v>
      </c>
      <c r="S12" s="18">
        <f t="shared" si="1"/>
        <v>22.049999999999997</v>
      </c>
      <c r="T12" s="18">
        <f t="shared" si="1"/>
        <v>24.299999999999997</v>
      </c>
    </row>
    <row r="13" spans="2:20">
      <c r="B13" s="7" t="s">
        <v>16</v>
      </c>
      <c r="C13" s="45">
        <v>1</v>
      </c>
      <c r="D13" s="43" t="s">
        <v>60</v>
      </c>
      <c r="E13" s="45">
        <f t="shared" si="2"/>
        <v>25.375</v>
      </c>
      <c r="F13" s="57"/>
      <c r="G13" s="8"/>
      <c r="I13" s="124"/>
      <c r="J13" s="18" t="s">
        <v>64</v>
      </c>
      <c r="K13" s="18" t="s">
        <v>60</v>
      </c>
      <c r="L13" s="18">
        <v>17.5</v>
      </c>
      <c r="M13" s="44">
        <f t="shared" si="0"/>
        <v>25.375</v>
      </c>
      <c r="N13" s="44">
        <f t="shared" si="0"/>
        <v>29.75</v>
      </c>
      <c r="O13" s="44">
        <f t="shared" si="0"/>
        <v>34.125</v>
      </c>
      <c r="P13" s="44">
        <f t="shared" si="0"/>
        <v>38.5</v>
      </c>
      <c r="Q13" s="44">
        <f t="shared" si="1"/>
        <v>34.125</v>
      </c>
      <c r="R13" s="44">
        <f t="shared" si="1"/>
        <v>38.5</v>
      </c>
      <c r="S13" s="18">
        <f t="shared" si="1"/>
        <v>42.875</v>
      </c>
      <c r="T13" s="18">
        <f t="shared" si="1"/>
        <v>47.25</v>
      </c>
    </row>
    <row r="14" spans="2:20">
      <c r="B14" s="7" t="s">
        <v>16</v>
      </c>
      <c r="C14" s="17">
        <v>0</v>
      </c>
      <c r="D14" s="18" t="s">
        <v>62</v>
      </c>
      <c r="E14" s="17">
        <f t="shared" si="2"/>
        <v>21.75</v>
      </c>
      <c r="F14" s="57"/>
      <c r="G14" s="8" t="s">
        <v>156</v>
      </c>
      <c r="I14" s="124"/>
      <c r="J14" s="18" t="s">
        <v>64</v>
      </c>
      <c r="K14" s="18" t="s">
        <v>62</v>
      </c>
      <c r="L14" s="18">
        <v>15</v>
      </c>
      <c r="M14" s="44">
        <f t="shared" si="0"/>
        <v>21.75</v>
      </c>
      <c r="N14" s="44">
        <f t="shared" si="0"/>
        <v>25.5</v>
      </c>
      <c r="O14" s="44">
        <f t="shared" si="0"/>
        <v>29.25</v>
      </c>
      <c r="P14" s="44">
        <f t="shared" si="0"/>
        <v>33</v>
      </c>
      <c r="Q14" s="44">
        <f t="shared" si="1"/>
        <v>29.25</v>
      </c>
      <c r="R14" s="44">
        <f t="shared" si="1"/>
        <v>33</v>
      </c>
      <c r="S14" s="18">
        <f t="shared" si="1"/>
        <v>36.75</v>
      </c>
      <c r="T14" s="18">
        <f t="shared" si="1"/>
        <v>40.5</v>
      </c>
    </row>
    <row r="15" spans="2:20">
      <c r="B15" s="7" t="s">
        <v>16</v>
      </c>
      <c r="C15" s="57">
        <v>0</v>
      </c>
      <c r="D15" s="18" t="s">
        <v>66</v>
      </c>
      <c r="E15" s="17">
        <f t="shared" si="2"/>
        <v>12.324999999999999</v>
      </c>
      <c r="F15" s="57"/>
      <c r="G15" s="8" t="s">
        <v>156</v>
      </c>
      <c r="I15" s="124"/>
      <c r="J15" s="18" t="s">
        <v>74</v>
      </c>
      <c r="K15" s="18" t="s">
        <v>66</v>
      </c>
      <c r="L15" s="18">
        <v>8.5</v>
      </c>
      <c r="M15" s="44">
        <f t="shared" si="0"/>
        <v>12.324999999999999</v>
      </c>
      <c r="N15" s="44">
        <f t="shared" si="0"/>
        <v>14.45</v>
      </c>
      <c r="O15" s="44">
        <f t="shared" si="0"/>
        <v>16.574999999999999</v>
      </c>
      <c r="P15" s="44">
        <f t="shared" si="0"/>
        <v>18.7</v>
      </c>
      <c r="Q15" s="44">
        <f t="shared" si="1"/>
        <v>16.574999999999999</v>
      </c>
      <c r="R15" s="44">
        <f t="shared" si="1"/>
        <v>18.7</v>
      </c>
      <c r="S15" s="18">
        <f t="shared" si="1"/>
        <v>20.824999999999999</v>
      </c>
      <c r="T15" s="18">
        <f t="shared" si="1"/>
        <v>22.95</v>
      </c>
    </row>
    <row r="16" spans="2:20">
      <c r="B16" s="7" t="s">
        <v>16</v>
      </c>
      <c r="C16" s="57">
        <v>0</v>
      </c>
      <c r="D16" s="18" t="s">
        <v>79</v>
      </c>
      <c r="E16" s="17"/>
      <c r="F16" s="17">
        <v>23.2</v>
      </c>
      <c r="G16" s="8"/>
      <c r="I16" s="125"/>
      <c r="J16" s="18" t="s">
        <v>73</v>
      </c>
      <c r="K16" s="18" t="s">
        <v>79</v>
      </c>
      <c r="L16" s="18">
        <v>16</v>
      </c>
      <c r="M16" s="44">
        <f t="shared" si="0"/>
        <v>23.2</v>
      </c>
      <c r="N16" s="44">
        <f t="shared" si="0"/>
        <v>27.2</v>
      </c>
      <c r="O16" s="44">
        <f t="shared" si="0"/>
        <v>31.2</v>
      </c>
      <c r="P16" s="44">
        <f t="shared" si="0"/>
        <v>35.200000000000003</v>
      </c>
      <c r="Q16" s="44">
        <f t="shared" si="1"/>
        <v>31.2</v>
      </c>
      <c r="R16" s="44">
        <f t="shared" si="1"/>
        <v>35.200000000000003</v>
      </c>
      <c r="S16" s="18">
        <f t="shared" si="1"/>
        <v>39.200000000000003</v>
      </c>
      <c r="T16" s="18">
        <f t="shared" si="1"/>
        <v>43.2</v>
      </c>
    </row>
    <row r="17" spans="2:20">
      <c r="B17" s="7" t="s">
        <v>16</v>
      </c>
      <c r="C17" s="57">
        <v>0</v>
      </c>
      <c r="D17" s="21" t="s">
        <v>97</v>
      </c>
      <c r="E17" s="17">
        <f>M17</f>
        <v>13.05</v>
      </c>
      <c r="F17" s="18"/>
      <c r="G17" s="8"/>
      <c r="I17" s="114" t="s">
        <v>96</v>
      </c>
      <c r="J17" s="126" t="s">
        <v>68</v>
      </c>
      <c r="K17" s="126"/>
      <c r="L17" s="55">
        <v>9</v>
      </c>
      <c r="M17" s="44">
        <f t="shared" si="0"/>
        <v>13.05</v>
      </c>
      <c r="N17" s="44">
        <f t="shared" si="0"/>
        <v>15.3</v>
      </c>
      <c r="O17" s="44">
        <f t="shared" si="0"/>
        <v>17.549999999999997</v>
      </c>
      <c r="P17" s="44">
        <f t="shared" si="0"/>
        <v>19.799999999999997</v>
      </c>
      <c r="Q17" s="44">
        <f t="shared" si="1"/>
        <v>17.55</v>
      </c>
      <c r="R17" s="44">
        <f t="shared" si="1"/>
        <v>19.8</v>
      </c>
      <c r="S17" s="56">
        <f t="shared" si="1"/>
        <v>22.049999999999997</v>
      </c>
      <c r="T17" s="56">
        <f t="shared" si="1"/>
        <v>24.299999999999997</v>
      </c>
    </row>
    <row r="18" spans="2:20">
      <c r="B18" s="7" t="s">
        <v>16</v>
      </c>
      <c r="C18" s="17">
        <v>0</v>
      </c>
      <c r="D18" s="21" t="s">
        <v>98</v>
      </c>
      <c r="E18" s="17">
        <f>M18</f>
        <v>13.05</v>
      </c>
      <c r="F18" s="18"/>
      <c r="G18" s="8"/>
      <c r="I18" s="114"/>
      <c r="J18" s="127" t="s">
        <v>65</v>
      </c>
      <c r="K18" s="127"/>
      <c r="L18" s="56">
        <v>9</v>
      </c>
      <c r="M18" s="56">
        <f t="shared" si="0"/>
        <v>13.05</v>
      </c>
      <c r="N18" s="56">
        <f t="shared" si="0"/>
        <v>15.3</v>
      </c>
      <c r="O18" s="56">
        <f t="shared" si="0"/>
        <v>17.549999999999997</v>
      </c>
      <c r="P18" s="56">
        <f t="shared" si="0"/>
        <v>19.799999999999997</v>
      </c>
      <c r="Q18" s="56">
        <f t="shared" si="1"/>
        <v>17.55</v>
      </c>
      <c r="R18" s="56">
        <f t="shared" si="1"/>
        <v>19.8</v>
      </c>
      <c r="S18" s="56">
        <f t="shared" si="1"/>
        <v>22.049999999999997</v>
      </c>
      <c r="T18" s="56">
        <f t="shared" si="1"/>
        <v>24.299999999999997</v>
      </c>
    </row>
    <row r="19" spans="2:20">
      <c r="B19" s="7" t="s">
        <v>16</v>
      </c>
      <c r="C19" s="17">
        <v>0</v>
      </c>
      <c r="D19" s="21" t="s">
        <v>99</v>
      </c>
      <c r="E19" s="17">
        <f>M19</f>
        <v>13.05</v>
      </c>
      <c r="F19" s="18"/>
      <c r="G19" s="8"/>
      <c r="I19" s="114"/>
      <c r="J19" s="127" t="s">
        <v>64</v>
      </c>
      <c r="K19" s="127"/>
      <c r="L19" s="56">
        <v>9</v>
      </c>
      <c r="M19" s="44">
        <f t="shared" si="0"/>
        <v>13.05</v>
      </c>
      <c r="N19" s="56">
        <f t="shared" si="0"/>
        <v>15.3</v>
      </c>
      <c r="O19" s="56">
        <f t="shared" si="0"/>
        <v>17.549999999999997</v>
      </c>
      <c r="P19" s="56">
        <f t="shared" si="0"/>
        <v>19.799999999999997</v>
      </c>
      <c r="Q19" s="44">
        <f t="shared" si="1"/>
        <v>17.55</v>
      </c>
      <c r="R19" s="56">
        <f t="shared" si="1"/>
        <v>19.8</v>
      </c>
      <c r="S19" s="56">
        <f t="shared" si="1"/>
        <v>22.049999999999997</v>
      </c>
      <c r="T19" s="44">
        <f t="shared" si="1"/>
        <v>24.299999999999997</v>
      </c>
    </row>
    <row r="20" spans="2:20">
      <c r="B20" s="7" t="s">
        <v>16</v>
      </c>
      <c r="C20" s="57">
        <v>0</v>
      </c>
      <c r="D20" s="56" t="s">
        <v>72</v>
      </c>
      <c r="E20" s="57"/>
      <c r="F20" s="57">
        <v>40</v>
      </c>
      <c r="G20" s="8"/>
    </row>
    <row r="21" spans="2:20">
      <c r="B21" s="7" t="s">
        <v>19</v>
      </c>
      <c r="C21" s="17">
        <v>0</v>
      </c>
      <c r="D21" s="17" t="s">
        <v>4</v>
      </c>
      <c r="E21" s="17">
        <f>5+1.25*3</f>
        <v>8.75</v>
      </c>
      <c r="F21" s="17"/>
      <c r="G21" s="8"/>
    </row>
    <row r="22" spans="2:20">
      <c r="B22" s="7" t="s">
        <v>17</v>
      </c>
      <c r="C22" s="17">
        <v>0</v>
      </c>
      <c r="D22" s="17" t="s">
        <v>7</v>
      </c>
      <c r="E22" s="17">
        <v>45</v>
      </c>
      <c r="F22" s="17"/>
      <c r="G22" s="8"/>
      <c r="J22" s="34"/>
      <c r="O22" s="35"/>
      <c r="P22" s="35"/>
      <c r="Q22" s="35"/>
      <c r="R22" s="35"/>
      <c r="S22" s="35"/>
    </row>
    <row r="23" spans="2:20">
      <c r="B23" s="7" t="s">
        <v>17</v>
      </c>
      <c r="C23" s="17">
        <v>0</v>
      </c>
      <c r="D23" s="17" t="s">
        <v>6</v>
      </c>
      <c r="E23" s="57"/>
      <c r="F23" s="17">
        <v>16</v>
      </c>
      <c r="G23" s="8"/>
    </row>
    <row r="24" spans="2:20">
      <c r="B24" s="7" t="s">
        <v>17</v>
      </c>
      <c r="C24" s="45">
        <v>1</v>
      </c>
      <c r="D24" s="45" t="s">
        <v>9</v>
      </c>
      <c r="E24" s="57"/>
      <c r="F24" s="45">
        <v>35</v>
      </c>
      <c r="G24" s="8"/>
    </row>
    <row r="25" spans="2:20">
      <c r="B25" s="7" t="s">
        <v>17</v>
      </c>
      <c r="C25" s="57">
        <v>0</v>
      </c>
      <c r="D25" s="57" t="s">
        <v>12</v>
      </c>
      <c r="E25" s="57"/>
      <c r="F25" s="57">
        <v>15</v>
      </c>
      <c r="G25" s="8"/>
    </row>
    <row r="26" spans="2:20">
      <c r="B26" s="7" t="s">
        <v>17</v>
      </c>
      <c r="C26" s="45">
        <v>1</v>
      </c>
      <c r="D26" s="45" t="s">
        <v>10</v>
      </c>
      <c r="E26" s="45">
        <v>15</v>
      </c>
      <c r="F26" s="57"/>
      <c r="G26" s="8"/>
    </row>
    <row r="27" spans="2:20">
      <c r="B27" s="7" t="s">
        <v>17</v>
      </c>
      <c r="C27" s="45">
        <v>1</v>
      </c>
      <c r="D27" s="45" t="s">
        <v>11</v>
      </c>
      <c r="E27" s="57"/>
      <c r="F27" s="45">
        <v>15</v>
      </c>
      <c r="G27" s="44" t="s">
        <v>153</v>
      </c>
      <c r="H27" s="57" t="s">
        <v>152</v>
      </c>
      <c r="I27" s="56" t="s">
        <v>143</v>
      </c>
    </row>
    <row r="28" spans="2:20">
      <c r="B28" s="7" t="s">
        <v>14</v>
      </c>
      <c r="C28" s="17">
        <v>0</v>
      </c>
      <c r="D28" s="17" t="s">
        <v>5</v>
      </c>
      <c r="E28" s="17"/>
      <c r="F28" s="17">
        <v>30</v>
      </c>
      <c r="G28" s="57">
        <v>30</v>
      </c>
      <c r="H28" s="56">
        <f>G28*1.5</f>
        <v>45</v>
      </c>
      <c r="I28" s="56">
        <f>G28*2</f>
        <v>60</v>
      </c>
    </row>
    <row r="29" spans="2:20">
      <c r="B29" s="7" t="s">
        <v>14</v>
      </c>
      <c r="C29" s="17">
        <v>0</v>
      </c>
      <c r="D29" s="17" t="s">
        <v>15</v>
      </c>
      <c r="E29" s="17">
        <v>20</v>
      </c>
      <c r="F29" s="17"/>
      <c r="G29" s="57">
        <v>20</v>
      </c>
      <c r="H29" s="56">
        <f t="shared" ref="H29:H30" si="3">G29*1.5</f>
        <v>30</v>
      </c>
      <c r="I29" s="56">
        <f t="shared" ref="I29:I30" si="4">G29*2</f>
        <v>40</v>
      </c>
    </row>
    <row r="30" spans="2:20">
      <c r="B30" s="7" t="s">
        <v>14</v>
      </c>
      <c r="C30" s="17">
        <v>0</v>
      </c>
      <c r="D30" s="17" t="s">
        <v>52</v>
      </c>
      <c r="E30" s="17"/>
      <c r="F30" s="17">
        <v>25</v>
      </c>
      <c r="G30" s="44">
        <v>35</v>
      </c>
      <c r="H30" s="44">
        <f t="shared" si="3"/>
        <v>52.5</v>
      </c>
      <c r="I30" s="56">
        <f t="shared" si="4"/>
        <v>70</v>
      </c>
    </row>
    <row r="31" spans="2:20">
      <c r="B31" s="7" t="s">
        <v>14</v>
      </c>
      <c r="C31" s="45">
        <v>1</v>
      </c>
      <c r="D31" s="45" t="s">
        <v>18</v>
      </c>
      <c r="E31" s="57"/>
      <c r="F31" s="44">
        <v>25</v>
      </c>
      <c r="G31" s="44">
        <v>25</v>
      </c>
      <c r="H31" s="57">
        <v>37.5</v>
      </c>
      <c r="I31" s="56">
        <v>50</v>
      </c>
    </row>
    <row r="32" spans="2:20">
      <c r="B32" s="7" t="s">
        <v>42</v>
      </c>
      <c r="C32" s="3">
        <f>SUM(C3:C31)</f>
        <v>7</v>
      </c>
      <c r="D32" s="3" t="s">
        <v>13</v>
      </c>
      <c r="E32" s="3">
        <f>MIN(SUMPRODUCT(E3:E31,C3:C31),100)</f>
        <v>100</v>
      </c>
      <c r="F32" s="3">
        <f>MIN(SUMPRODUCT(F3:F31,C3:C31),100)</f>
        <v>75</v>
      </c>
      <c r="G32" s="25"/>
    </row>
    <row r="33" spans="2:18">
      <c r="K33" s="54" t="s">
        <v>103</v>
      </c>
      <c r="L33" s="119" t="s">
        <v>157</v>
      </c>
      <c r="M33" s="119"/>
      <c r="N33" s="119"/>
      <c r="O33" s="119"/>
      <c r="P33" s="119"/>
      <c r="Q33" s="119"/>
      <c r="R33" s="119"/>
    </row>
    <row r="34" spans="2:18">
      <c r="B34" s="7" t="s">
        <v>25</v>
      </c>
      <c r="C34" s="114" t="s">
        <v>78</v>
      </c>
      <c r="D34" s="114"/>
      <c r="E34" s="114"/>
      <c r="F34" s="114"/>
      <c r="G34" s="114" t="s">
        <v>76</v>
      </c>
      <c r="H34" s="114"/>
      <c r="I34" s="114"/>
      <c r="K34" s="54" t="s">
        <v>25</v>
      </c>
      <c r="L34" s="116" t="s">
        <v>78</v>
      </c>
      <c r="M34" s="117"/>
      <c r="N34" s="117"/>
      <c r="O34" s="118"/>
      <c r="P34" s="116" t="s">
        <v>80</v>
      </c>
      <c r="Q34" s="117"/>
      <c r="R34" s="118"/>
    </row>
    <row r="35" spans="2:18">
      <c r="B35" s="7" t="s">
        <v>27</v>
      </c>
      <c r="C35" s="7" t="s">
        <v>34</v>
      </c>
      <c r="D35" s="7" t="s">
        <v>36</v>
      </c>
      <c r="E35" s="7" t="s">
        <v>38</v>
      </c>
      <c r="F35" s="7" t="s">
        <v>128</v>
      </c>
      <c r="G35" s="7" t="s">
        <v>137</v>
      </c>
      <c r="H35" s="7" t="s">
        <v>50</v>
      </c>
      <c r="I35" s="7" t="s">
        <v>129</v>
      </c>
      <c r="K35" s="54" t="s">
        <v>27</v>
      </c>
      <c r="L35" s="54" t="s">
        <v>33</v>
      </c>
      <c r="M35" s="54" t="s">
        <v>35</v>
      </c>
      <c r="N35" s="54" t="s">
        <v>37</v>
      </c>
      <c r="O35" s="66" t="s">
        <v>128</v>
      </c>
      <c r="P35" s="66" t="s">
        <v>134</v>
      </c>
      <c r="Q35" s="66" t="s">
        <v>135</v>
      </c>
      <c r="R35" s="66" t="s">
        <v>136</v>
      </c>
    </row>
    <row r="36" spans="2:18">
      <c r="B36" s="7" t="s">
        <v>21</v>
      </c>
      <c r="C36" s="128">
        <v>1.2</v>
      </c>
      <c r="D36" s="129"/>
      <c r="E36" s="129"/>
      <c r="F36" s="130"/>
      <c r="G36" s="120">
        <v>1.1000000000000001</v>
      </c>
      <c r="H36" s="121"/>
      <c r="I36" s="122"/>
      <c r="K36" s="54" t="s">
        <v>21</v>
      </c>
      <c r="L36" s="120">
        <v>1.2</v>
      </c>
      <c r="M36" s="121"/>
      <c r="N36" s="121"/>
      <c r="O36" s="122"/>
      <c r="P36" s="120">
        <v>1.1000000000000001</v>
      </c>
      <c r="Q36" s="121"/>
      <c r="R36" s="122"/>
    </row>
    <row r="37" spans="2:18">
      <c r="B37" s="7" t="s">
        <v>22</v>
      </c>
      <c r="C37" s="13">
        <f>$C36*(1+$E$32%+$F$32%)</f>
        <v>3.3</v>
      </c>
      <c r="D37" s="13">
        <f>$C36*(1+$E$32%+$F$32%)</f>
        <v>3.3</v>
      </c>
      <c r="E37" s="13">
        <f>$C36*(1+$E$32%+$F$32%)</f>
        <v>3.3</v>
      </c>
      <c r="F37" s="13">
        <f>$C36*(1+$E$32%+$F$32%)</f>
        <v>3.3</v>
      </c>
      <c r="G37" s="13">
        <f>$G36*(1+$E$32%+$F$32%)</f>
        <v>3.0250000000000004</v>
      </c>
      <c r="H37" s="13">
        <f>$G36*(1+$E$32%+$F$32%)</f>
        <v>3.0250000000000004</v>
      </c>
      <c r="I37" s="13">
        <f>$G36*(1+$E$32%+$F$32%)</f>
        <v>3.0250000000000004</v>
      </c>
      <c r="K37" s="54" t="s">
        <v>22</v>
      </c>
      <c r="L37" s="56">
        <v>3.5999999999999996</v>
      </c>
      <c r="M37" s="56">
        <v>3.5999999999999996</v>
      </c>
      <c r="N37" s="56">
        <v>3.5999999999999996</v>
      </c>
      <c r="O37" s="56">
        <v>3.5999999999999996</v>
      </c>
      <c r="P37" s="56">
        <v>3.3000000000000003</v>
      </c>
      <c r="Q37" s="56">
        <v>3.3000000000000003</v>
      </c>
      <c r="R37" s="56">
        <v>3.3000000000000003</v>
      </c>
    </row>
    <row r="38" spans="2:18">
      <c r="B38" s="7" t="s">
        <v>23</v>
      </c>
      <c r="C38" s="57">
        <f>MIN(Data!B$3:B$51)+ COUNTIF(Data!C$3:C$51,"&gt;"&amp;C$37)</f>
        <v>13</v>
      </c>
      <c r="D38" s="57">
        <f>MIN(Data!D$3:D$51)+ COUNTIF(Data!E$3:E$51,"&gt;"&amp;D$37)</f>
        <v>8</v>
      </c>
      <c r="E38" s="57">
        <f>MIN(Data!F$3:F$51)+ COUNTIF(Data!G$3:G$51,"&gt;"&amp;E$37)</f>
        <v>9</v>
      </c>
      <c r="F38" s="57">
        <f>MIN(Data!N$3:N$51)+ COUNTIF(Data!O$3:O$51,"&gt;"&amp;F$37)</f>
        <v>15</v>
      </c>
      <c r="G38" s="57">
        <f>MIN(Data!H$3:H$51)+ COUNTIF(Data!I$3:I$51,"&gt;"&amp;G$37)</f>
        <v>12</v>
      </c>
      <c r="H38" s="57">
        <f>MIN(Data!P$3:P$51)+ COUNTIF(Data!Q$3:Q$51,"&gt;"&amp;H$37)</f>
        <v>14</v>
      </c>
      <c r="I38" s="57">
        <f>MIN(Data!R$3:R$51)+ COUNTIF(Data!S$3:S$51,"&gt;"&amp;I$37)</f>
        <v>21</v>
      </c>
      <c r="K38" s="54" t="s">
        <v>23</v>
      </c>
      <c r="L38" s="56">
        <v>12</v>
      </c>
      <c r="M38" s="56">
        <v>8</v>
      </c>
      <c r="N38" s="56">
        <v>9</v>
      </c>
      <c r="O38" s="56">
        <v>14</v>
      </c>
      <c r="P38" s="56">
        <v>11</v>
      </c>
      <c r="Q38" s="56">
        <v>13</v>
      </c>
      <c r="R38" s="56">
        <v>19</v>
      </c>
    </row>
    <row r="39" spans="2:18">
      <c r="B39" s="7" t="s">
        <v>24</v>
      </c>
      <c r="C39" s="14">
        <f>(VLOOKUP(C38-1,Data!B$3:C$51,2,0)/C36-$E$32%-$F$32%-1)</f>
        <v>0.10749999999999993</v>
      </c>
      <c r="D39" s="14">
        <f>(VLOOKUP(D38-1,Data!D$3:E$51,2,0)/C36-$E$32%-$F$32%-1)</f>
        <v>0.35441666666666682</v>
      </c>
      <c r="E39" s="14">
        <f>(VLOOKUP(E38-1,Data!F$3:G$51,2,0)/C36-$E$32%-$F$32%-1)</f>
        <v>0.35233333333333317</v>
      </c>
      <c r="F39" s="14">
        <f>(VLOOKUP(F38-1,Data!N$3:O$51,2,0)/C36-$E$32%-$F$32%-1)</f>
        <v>0.19200000000000017</v>
      </c>
      <c r="G39" s="14">
        <f>(VLOOKUP(G38-1,Data!H$3:I$51,2,0)/G36-$E$32%-$F$32%-1)</f>
        <v>3.1818181818181746E-2</v>
      </c>
      <c r="H39" s="14">
        <f>(VLOOKUP(H38-1,Data!P$3:Q$51,2,0)/G36-$E$32%-$F$32%-1)</f>
        <v>0.17999999999999972</v>
      </c>
      <c r="I39" s="14">
        <f>(VLOOKUP(I38-1,Data!R$3:S$51,2,0)/G36-$E$32%-$F$32%-1)</f>
        <v>5.4999999999999716E-2</v>
      </c>
      <c r="K39" s="54" t="s">
        <v>24</v>
      </c>
      <c r="L39" s="76">
        <v>0.15383333333333349</v>
      </c>
      <c r="M39" s="76">
        <v>0.10441666666666682</v>
      </c>
      <c r="N39" s="76">
        <v>0.10233333333333317</v>
      </c>
      <c r="O39" s="76" t="e">
        <v>#N/A</v>
      </c>
      <c r="P39" s="76">
        <v>7.1545454545454135E-2</v>
      </c>
      <c r="Q39" s="76" t="e">
        <v>#N/A</v>
      </c>
      <c r="R39" s="76" t="e">
        <v>#N/A</v>
      </c>
    </row>
    <row r="40" spans="2:18">
      <c r="G40" s="16"/>
      <c r="K40" s="34"/>
      <c r="L40" s="34"/>
      <c r="M40" s="34"/>
      <c r="N40" s="34"/>
      <c r="P40" s="34"/>
    </row>
    <row r="41" spans="2:18">
      <c r="B41" s="7" t="s">
        <v>25</v>
      </c>
      <c r="C41" s="115" t="s">
        <v>75</v>
      </c>
      <c r="D41" s="115"/>
      <c r="E41" s="115"/>
      <c r="F41" s="115"/>
      <c r="G41" s="115" t="s">
        <v>77</v>
      </c>
      <c r="H41" s="115"/>
      <c r="I41" s="115"/>
      <c r="K41" s="54" t="s">
        <v>25</v>
      </c>
      <c r="L41" s="116" t="s">
        <v>75</v>
      </c>
      <c r="M41" s="117"/>
      <c r="N41" s="117"/>
      <c r="O41" s="118"/>
      <c r="P41" s="116" t="s">
        <v>77</v>
      </c>
      <c r="Q41" s="117"/>
      <c r="R41" s="118"/>
    </row>
    <row r="42" spans="2:18">
      <c r="B42" s="7" t="s">
        <v>27</v>
      </c>
      <c r="C42" s="7" t="s">
        <v>34</v>
      </c>
      <c r="D42" s="7" t="s">
        <v>138</v>
      </c>
      <c r="E42" s="7" t="s">
        <v>38</v>
      </c>
      <c r="F42" s="7" t="s">
        <v>128</v>
      </c>
      <c r="G42" s="7" t="s">
        <v>137</v>
      </c>
      <c r="H42" s="7" t="s">
        <v>50</v>
      </c>
      <c r="I42" s="7" t="s">
        <v>129</v>
      </c>
      <c r="K42" s="54" t="s">
        <v>27</v>
      </c>
      <c r="L42" s="54" t="s">
        <v>33</v>
      </c>
      <c r="M42" s="54" t="s">
        <v>35</v>
      </c>
      <c r="N42" s="54" t="s">
        <v>37</v>
      </c>
      <c r="O42" s="66" t="s">
        <v>128</v>
      </c>
      <c r="P42" s="66" t="s">
        <v>133</v>
      </c>
      <c r="Q42" s="66" t="s">
        <v>135</v>
      </c>
      <c r="R42" s="66" t="s">
        <v>136</v>
      </c>
    </row>
    <row r="43" spans="2:18">
      <c r="B43" s="7" t="s">
        <v>21</v>
      </c>
      <c r="C43" s="128">
        <v>1.1000000000000001</v>
      </c>
      <c r="D43" s="129"/>
      <c r="E43" s="129"/>
      <c r="F43" s="130"/>
      <c r="G43" s="120">
        <v>0.9</v>
      </c>
      <c r="H43" s="121"/>
      <c r="I43" s="122"/>
      <c r="K43" s="54" t="s">
        <v>21</v>
      </c>
      <c r="L43" s="120">
        <v>1.1000000000000001</v>
      </c>
      <c r="M43" s="121"/>
      <c r="N43" s="121"/>
      <c r="O43" s="122"/>
      <c r="P43" s="120">
        <v>0.9</v>
      </c>
      <c r="Q43" s="121"/>
      <c r="R43" s="122"/>
    </row>
    <row r="44" spans="2:18">
      <c r="B44" s="7" t="s">
        <v>22</v>
      </c>
      <c r="C44" s="13">
        <f>$C43*(1+$E$32%+$F$32%)</f>
        <v>3.0250000000000004</v>
      </c>
      <c r="D44" s="13">
        <f>$C43*(1+$E$32%+$F$32%)</f>
        <v>3.0250000000000004</v>
      </c>
      <c r="E44" s="13">
        <f>$C43*(1+$E$32%+$F$32%)</f>
        <v>3.0250000000000004</v>
      </c>
      <c r="F44" s="13">
        <f>$C43*(1+$E$32%+$F$32%)</f>
        <v>3.0250000000000004</v>
      </c>
      <c r="G44" s="13">
        <f>$G43*(1+$E$32%+$F$32%)</f>
        <v>2.4750000000000001</v>
      </c>
      <c r="H44" s="13">
        <f>$G43*(1+$E$32%+$F$32%)</f>
        <v>2.4750000000000001</v>
      </c>
      <c r="I44" s="13">
        <f>$G43*(1+$E$32%+$F$32%)</f>
        <v>2.4750000000000001</v>
      </c>
      <c r="K44" s="54" t="s">
        <v>22</v>
      </c>
      <c r="L44" s="56">
        <v>3.3000000000000003</v>
      </c>
      <c r="M44" s="56">
        <v>3.3000000000000003</v>
      </c>
      <c r="N44" s="56">
        <v>3.3000000000000003</v>
      </c>
      <c r="O44" s="56">
        <v>3.3000000000000003</v>
      </c>
      <c r="P44" s="56">
        <v>2.7</v>
      </c>
      <c r="Q44" s="56">
        <v>2.7</v>
      </c>
      <c r="R44" s="56">
        <v>2.7</v>
      </c>
    </row>
    <row r="45" spans="2:18">
      <c r="B45" s="7" t="s">
        <v>23</v>
      </c>
      <c r="C45" s="57">
        <f>MIN(Data!B$3:B$29)+ COUNTIF(Data!C$3:C$29,"&gt;"&amp;C$37)</f>
        <v>13</v>
      </c>
      <c r="D45" s="57">
        <f>MIN(Data!D$3:D$29)+ COUNTIF(Data!E$3:E$29,"&gt;"&amp;D$37)</f>
        <v>8</v>
      </c>
      <c r="E45" s="57">
        <f>MIN(Data!F$3:F$29)+ COUNTIF(Data!G$3:G$29,"&gt;"&amp;E$37)</f>
        <v>9</v>
      </c>
      <c r="F45" s="57">
        <f>MIN(Data!N$3:N$51)+ COUNTIF(Data!O$3:O$51,"&gt;"&amp;F$44)</f>
        <v>16</v>
      </c>
      <c r="G45" s="57">
        <f>MIN(Data!H$3:H$29)+ COUNTIF(Data!I$3:I$29,"&gt;"&amp;G$44)</f>
        <v>14</v>
      </c>
      <c r="H45" s="57">
        <f>MIN(Data!P$3:P$51)+ COUNTIF(Data!Q$3:Q$51,"&gt;"&amp;H$44)</f>
        <v>17</v>
      </c>
      <c r="I45" s="57">
        <f>MIN(Data!R$3:R$51)+ COUNTIF(Data!S$3:S$51,"&gt;"&amp;I$44)</f>
        <v>25</v>
      </c>
      <c r="K45" s="54" t="s">
        <v>23</v>
      </c>
      <c r="L45" s="56">
        <v>12</v>
      </c>
      <c r="M45" s="56">
        <v>8</v>
      </c>
      <c r="N45" s="56">
        <v>9</v>
      </c>
      <c r="O45" s="56">
        <v>15</v>
      </c>
      <c r="P45" s="56">
        <v>13</v>
      </c>
      <c r="Q45" s="56">
        <v>16</v>
      </c>
      <c r="R45" s="56">
        <v>23</v>
      </c>
    </row>
    <row r="46" spans="2:18">
      <c r="B46" s="7" t="s">
        <v>24</v>
      </c>
      <c r="C46" s="14">
        <f>(VLOOKUP(C45-1,Data!B$3:C$29,2,0)/C43-$E$32%-$F$32%-1)</f>
        <v>0.36727272727272675</v>
      </c>
      <c r="D46" s="14">
        <f>(VLOOKUP(D45-1,Data!D$3:E$29,2,0)/C43-$E$32%-$F$32%-1)</f>
        <v>0.636636363636363</v>
      </c>
      <c r="E46" s="14">
        <f>(VLOOKUP(E45-1,Data!F$3:G$29,2,0)/C43-$E$32%-$F$32%-1)</f>
        <v>0.63436363636363602</v>
      </c>
      <c r="F46" s="14">
        <f>(VLOOKUP(F45-1,Data!N$3:O$51,2,0)/C43-$E$32%-$F$32%-1)</f>
        <v>0.12127272727272675</v>
      </c>
      <c r="G46" s="14">
        <f>(VLOOKUP(G45-1,Data!H$3:I$29,2,0)/G43-$E$32%-$F$32%-1)</f>
        <v>0.1166666666666667</v>
      </c>
      <c r="H46" s="14">
        <f>(VLOOKUP(H45-1,Data!P$3:Q$51,2,0)/G43-$E$32%-$F$32%-1)</f>
        <v>0.11977777777777776</v>
      </c>
      <c r="I46" s="14">
        <f>(VLOOKUP(I45-1,Data!R$3:S$51,2,0)/G43-$E$32%-$F$32%-1)</f>
        <v>9.7777777777777963E-2</v>
      </c>
      <c r="K46" s="54" t="s">
        <v>24</v>
      </c>
      <c r="L46" s="76">
        <v>0.44054545454545435</v>
      </c>
      <c r="M46" s="76">
        <v>0.386636363636363</v>
      </c>
      <c r="N46" s="76">
        <v>0.38436363636363602</v>
      </c>
      <c r="O46" s="76">
        <v>0.20945454545454556</v>
      </c>
      <c r="P46" s="76">
        <v>0.13255555555555576</v>
      </c>
      <c r="Q46" s="76">
        <v>3.7222222222221824E-2</v>
      </c>
      <c r="R46" s="76">
        <v>0.10444444444444434</v>
      </c>
    </row>
  </sheetData>
  <mergeCells count="23">
    <mergeCell ref="C43:F43"/>
    <mergeCell ref="C36:F36"/>
    <mergeCell ref="L36:O36"/>
    <mergeCell ref="P41:R41"/>
    <mergeCell ref="L41:O41"/>
    <mergeCell ref="L33:R33"/>
    <mergeCell ref="G36:I36"/>
    <mergeCell ref="P36:R36"/>
    <mergeCell ref="G43:I43"/>
    <mergeCell ref="I2:K2"/>
    <mergeCell ref="I4:I16"/>
    <mergeCell ref="J17:K17"/>
    <mergeCell ref="J18:K18"/>
    <mergeCell ref="J19:K19"/>
    <mergeCell ref="I17:I19"/>
    <mergeCell ref="P43:R43"/>
    <mergeCell ref="L43:O43"/>
    <mergeCell ref="C34:F34"/>
    <mergeCell ref="C41:F41"/>
    <mergeCell ref="G41:I41"/>
    <mergeCell ref="G34:I34"/>
    <mergeCell ref="P34:R34"/>
    <mergeCell ref="L34:O34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7"/>
  <sheetViews>
    <sheetView zoomScale="85" zoomScaleNormal="85" workbookViewId="0">
      <selection activeCell="R5" sqref="R5:R8"/>
    </sheetView>
  </sheetViews>
  <sheetFormatPr defaultRowHeight="13.5"/>
  <cols>
    <col min="1" max="1" width="3.625" style="20" customWidth="1"/>
    <col min="2" max="7" width="15.625" style="19" customWidth="1"/>
    <col min="8" max="18" width="15.625" style="20" customWidth="1"/>
    <col min="19" max="16384" width="9" style="20"/>
  </cols>
  <sheetData>
    <row r="1" spans="2:18">
      <c r="B1" s="112" t="s">
        <v>207</v>
      </c>
    </row>
    <row r="2" spans="2:18">
      <c r="B2" s="27" t="s">
        <v>127</v>
      </c>
      <c r="C2" s="7" t="s">
        <v>43</v>
      </c>
      <c r="D2" s="27" t="s">
        <v>1</v>
      </c>
      <c r="E2" s="27" t="s">
        <v>183</v>
      </c>
      <c r="F2" s="5"/>
      <c r="G2" s="114" t="s">
        <v>94</v>
      </c>
      <c r="H2" s="114"/>
      <c r="I2" s="114"/>
      <c r="J2" s="15" t="s">
        <v>86</v>
      </c>
      <c r="K2" s="39" t="s">
        <v>85</v>
      </c>
      <c r="L2" s="40" t="s">
        <v>87</v>
      </c>
      <c r="M2" s="41" t="s">
        <v>88</v>
      </c>
      <c r="N2" s="31" t="s">
        <v>89</v>
      </c>
      <c r="O2" s="39" t="s">
        <v>90</v>
      </c>
      <c r="P2" s="40" t="s">
        <v>91</v>
      </c>
      <c r="Q2" s="41" t="s">
        <v>92</v>
      </c>
      <c r="R2" s="31" t="s">
        <v>93</v>
      </c>
    </row>
    <row r="3" spans="2:18">
      <c r="B3" s="28" t="s">
        <v>20</v>
      </c>
      <c r="C3" s="1">
        <v>0</v>
      </c>
      <c r="D3" s="17" t="s">
        <v>8</v>
      </c>
      <c r="E3" s="1">
        <v>15</v>
      </c>
      <c r="F3" s="4"/>
      <c r="G3" s="51"/>
      <c r="H3" s="22"/>
      <c r="I3" s="22"/>
      <c r="J3" s="22"/>
      <c r="K3" s="18">
        <v>0.45</v>
      </c>
      <c r="L3" s="18">
        <v>0.7</v>
      </c>
      <c r="M3" s="18">
        <v>0.95</v>
      </c>
      <c r="N3" s="18">
        <v>1.2</v>
      </c>
      <c r="O3" s="18">
        <v>0.45</v>
      </c>
      <c r="P3" s="18">
        <v>0.7</v>
      </c>
      <c r="Q3" s="18">
        <v>0.95</v>
      </c>
      <c r="R3" s="18">
        <v>1.2</v>
      </c>
    </row>
    <row r="4" spans="2:18">
      <c r="B4" s="28" t="s">
        <v>16</v>
      </c>
      <c r="C4" s="1">
        <v>0</v>
      </c>
      <c r="D4" s="18" t="s">
        <v>83</v>
      </c>
      <c r="E4" s="18">
        <f>K4</f>
        <v>11.6</v>
      </c>
      <c r="F4" s="4"/>
      <c r="G4" s="114" t="s">
        <v>95</v>
      </c>
      <c r="H4" s="18" t="s">
        <v>68</v>
      </c>
      <c r="I4" s="18" t="s">
        <v>83</v>
      </c>
      <c r="J4" s="18">
        <v>8</v>
      </c>
      <c r="K4" s="18">
        <f t="shared" ref="K4:N14" si="0">$J4+$J4*(K$3)</f>
        <v>11.6</v>
      </c>
      <c r="L4" s="18">
        <f t="shared" si="0"/>
        <v>13.6</v>
      </c>
      <c r="M4" s="18">
        <f t="shared" si="0"/>
        <v>15.6</v>
      </c>
      <c r="N4" s="18">
        <f t="shared" si="0"/>
        <v>17.600000000000001</v>
      </c>
      <c r="O4" s="22">
        <f t="shared" ref="O4:R14" si="1">($J4*1.5)+($J4)*(O$3)</f>
        <v>15.6</v>
      </c>
      <c r="P4" s="22">
        <f t="shared" si="1"/>
        <v>17.600000000000001</v>
      </c>
      <c r="Q4" s="22">
        <f t="shared" si="1"/>
        <v>19.600000000000001</v>
      </c>
      <c r="R4" s="22">
        <f t="shared" si="1"/>
        <v>21.6</v>
      </c>
    </row>
    <row r="5" spans="2:18">
      <c r="B5" s="28" t="s">
        <v>16</v>
      </c>
      <c r="C5" s="1">
        <v>0</v>
      </c>
      <c r="D5" s="18" t="s">
        <v>70</v>
      </c>
      <c r="E5" s="18">
        <f t="shared" ref="E5:E12" si="2">K5</f>
        <v>11.6</v>
      </c>
      <c r="F5" s="4"/>
      <c r="G5" s="114"/>
      <c r="H5" s="18" t="s">
        <v>68</v>
      </c>
      <c r="I5" s="18" t="s">
        <v>70</v>
      </c>
      <c r="J5" s="18">
        <v>8</v>
      </c>
      <c r="K5" s="18">
        <f t="shared" si="0"/>
        <v>11.6</v>
      </c>
      <c r="L5" s="18">
        <f t="shared" si="0"/>
        <v>13.6</v>
      </c>
      <c r="M5" s="18">
        <f t="shared" si="0"/>
        <v>15.6</v>
      </c>
      <c r="N5" s="18">
        <f t="shared" si="0"/>
        <v>17.600000000000001</v>
      </c>
      <c r="O5" s="22">
        <f t="shared" si="1"/>
        <v>15.6</v>
      </c>
      <c r="P5" s="22">
        <f t="shared" si="1"/>
        <v>17.600000000000001</v>
      </c>
      <c r="Q5" s="22">
        <f t="shared" si="1"/>
        <v>19.600000000000001</v>
      </c>
      <c r="R5" s="21">
        <f t="shared" si="1"/>
        <v>21.6</v>
      </c>
    </row>
    <row r="6" spans="2:18">
      <c r="B6" s="28" t="s">
        <v>16</v>
      </c>
      <c r="C6" s="60">
        <v>1</v>
      </c>
      <c r="D6" s="43" t="s">
        <v>69</v>
      </c>
      <c r="E6" s="43">
        <f>R6</f>
        <v>139.85999999999999</v>
      </c>
      <c r="F6" s="4"/>
      <c r="G6" s="114"/>
      <c r="H6" s="18" t="s">
        <v>68</v>
      </c>
      <c r="I6" s="18" t="s">
        <v>69</v>
      </c>
      <c r="J6" s="18">
        <v>51.8</v>
      </c>
      <c r="K6" s="44">
        <f t="shared" si="0"/>
        <v>75.11</v>
      </c>
      <c r="L6" s="18">
        <f t="shared" si="0"/>
        <v>88.06</v>
      </c>
      <c r="M6" s="18">
        <f t="shared" si="0"/>
        <v>101.00999999999999</v>
      </c>
      <c r="N6" s="18">
        <f t="shared" si="0"/>
        <v>113.96</v>
      </c>
      <c r="O6" s="22">
        <f t="shared" si="1"/>
        <v>101.00999999999999</v>
      </c>
      <c r="P6" s="22">
        <f t="shared" si="1"/>
        <v>113.95999999999998</v>
      </c>
      <c r="Q6" s="22">
        <f t="shared" si="1"/>
        <v>126.90999999999998</v>
      </c>
      <c r="R6" s="21">
        <f t="shared" si="1"/>
        <v>139.85999999999999</v>
      </c>
    </row>
    <row r="7" spans="2:18">
      <c r="B7" s="28" t="s">
        <v>16</v>
      </c>
      <c r="C7" s="1">
        <v>0</v>
      </c>
      <c r="D7" s="18" t="s">
        <v>61</v>
      </c>
      <c r="E7" s="18">
        <f>J7</f>
        <v>15</v>
      </c>
      <c r="F7" s="4"/>
      <c r="G7" s="114"/>
      <c r="H7" s="18" t="s">
        <v>65</v>
      </c>
      <c r="I7" s="18" t="s">
        <v>61</v>
      </c>
      <c r="J7" s="18">
        <v>15</v>
      </c>
      <c r="K7" s="44">
        <f t="shared" si="0"/>
        <v>21.75</v>
      </c>
      <c r="L7" s="18">
        <f t="shared" si="0"/>
        <v>25.5</v>
      </c>
      <c r="M7" s="18">
        <f t="shared" si="0"/>
        <v>29.25</v>
      </c>
      <c r="N7" s="18">
        <f t="shared" si="0"/>
        <v>33</v>
      </c>
      <c r="O7" s="22">
        <f t="shared" si="1"/>
        <v>29.25</v>
      </c>
      <c r="P7" s="22">
        <f t="shared" si="1"/>
        <v>33</v>
      </c>
      <c r="Q7" s="22">
        <f t="shared" si="1"/>
        <v>36.75</v>
      </c>
      <c r="R7" s="21">
        <f t="shared" si="1"/>
        <v>40.5</v>
      </c>
    </row>
    <row r="8" spans="2:18">
      <c r="B8" s="28" t="s">
        <v>16</v>
      </c>
      <c r="C8" s="60">
        <v>1</v>
      </c>
      <c r="D8" s="43" t="s">
        <v>60</v>
      </c>
      <c r="E8" s="43">
        <f>N8</f>
        <v>27.5</v>
      </c>
      <c r="F8" s="4"/>
      <c r="G8" s="114"/>
      <c r="H8" s="18" t="s">
        <v>64</v>
      </c>
      <c r="I8" s="18" t="s">
        <v>60</v>
      </c>
      <c r="J8" s="18">
        <v>12.5</v>
      </c>
      <c r="K8" s="44">
        <f t="shared" si="0"/>
        <v>18.125</v>
      </c>
      <c r="L8" s="18">
        <f t="shared" si="0"/>
        <v>21.25</v>
      </c>
      <c r="M8" s="18">
        <f t="shared" si="0"/>
        <v>24.375</v>
      </c>
      <c r="N8" s="44">
        <f t="shared" si="0"/>
        <v>27.5</v>
      </c>
      <c r="O8" s="21">
        <f t="shared" si="1"/>
        <v>24.375</v>
      </c>
      <c r="P8" s="21">
        <f t="shared" si="1"/>
        <v>27.5</v>
      </c>
      <c r="Q8" s="21">
        <f t="shared" si="1"/>
        <v>30.625</v>
      </c>
      <c r="R8" s="42">
        <f t="shared" si="1"/>
        <v>33.75</v>
      </c>
    </row>
    <row r="9" spans="2:18">
      <c r="B9" s="28" t="s">
        <v>16</v>
      </c>
      <c r="C9" s="1">
        <v>0</v>
      </c>
      <c r="D9" s="44" t="s">
        <v>62</v>
      </c>
      <c r="E9" s="44">
        <f>J9</f>
        <v>8</v>
      </c>
      <c r="F9" s="4"/>
      <c r="G9" s="114"/>
      <c r="H9" s="18" t="s">
        <v>64</v>
      </c>
      <c r="I9" s="18" t="s">
        <v>62</v>
      </c>
      <c r="J9" s="18">
        <v>8</v>
      </c>
      <c r="K9" s="44">
        <f t="shared" si="0"/>
        <v>11.6</v>
      </c>
      <c r="L9" s="18">
        <f t="shared" si="0"/>
        <v>13.6</v>
      </c>
      <c r="M9" s="18">
        <f t="shared" si="0"/>
        <v>15.6</v>
      </c>
      <c r="N9" s="44">
        <f t="shared" si="0"/>
        <v>17.600000000000001</v>
      </c>
      <c r="O9" s="21">
        <f t="shared" si="1"/>
        <v>15.6</v>
      </c>
      <c r="P9" s="21">
        <f t="shared" si="1"/>
        <v>17.600000000000001</v>
      </c>
      <c r="Q9" s="21">
        <f t="shared" si="1"/>
        <v>19.600000000000001</v>
      </c>
      <c r="R9" s="21">
        <f t="shared" si="1"/>
        <v>21.6</v>
      </c>
    </row>
    <row r="10" spans="2:18">
      <c r="B10" s="28" t="s">
        <v>16</v>
      </c>
      <c r="C10" s="1">
        <v>0</v>
      </c>
      <c r="D10" s="44" t="s">
        <v>63</v>
      </c>
      <c r="E10" s="44">
        <f>J10</f>
        <v>5</v>
      </c>
      <c r="F10" s="4"/>
      <c r="G10" s="114"/>
      <c r="H10" s="18" t="s">
        <v>64</v>
      </c>
      <c r="I10" s="18" t="s">
        <v>63</v>
      </c>
      <c r="J10" s="18">
        <v>5</v>
      </c>
      <c r="K10" s="44">
        <f t="shared" si="0"/>
        <v>7.25</v>
      </c>
      <c r="L10" s="18">
        <f t="shared" si="0"/>
        <v>8.5</v>
      </c>
      <c r="M10" s="18">
        <f t="shared" si="0"/>
        <v>9.75</v>
      </c>
      <c r="N10" s="44">
        <f t="shared" si="0"/>
        <v>11</v>
      </c>
      <c r="O10" s="21">
        <f t="shared" si="1"/>
        <v>9.75</v>
      </c>
      <c r="P10" s="21">
        <f t="shared" si="1"/>
        <v>11</v>
      </c>
      <c r="Q10" s="21">
        <f t="shared" si="1"/>
        <v>12.25</v>
      </c>
      <c r="R10" s="21">
        <f t="shared" si="1"/>
        <v>13.5</v>
      </c>
    </row>
    <row r="11" spans="2:18">
      <c r="B11" s="28" t="s">
        <v>16</v>
      </c>
      <c r="C11" s="1">
        <v>0</v>
      </c>
      <c r="D11" s="44" t="s">
        <v>72</v>
      </c>
      <c r="E11" s="44">
        <f>R11</f>
        <v>21.6</v>
      </c>
      <c r="F11" s="6"/>
      <c r="G11" s="114"/>
      <c r="H11" s="18" t="s">
        <v>73</v>
      </c>
      <c r="I11" s="18" t="s">
        <v>72</v>
      </c>
      <c r="J11" s="18">
        <v>8</v>
      </c>
      <c r="K11" s="44">
        <f t="shared" si="0"/>
        <v>11.6</v>
      </c>
      <c r="L11" s="18">
        <f t="shared" si="0"/>
        <v>13.6</v>
      </c>
      <c r="M11" s="18">
        <f t="shared" si="0"/>
        <v>15.6</v>
      </c>
      <c r="N11" s="44">
        <f t="shared" si="0"/>
        <v>17.600000000000001</v>
      </c>
      <c r="O11" s="21">
        <f t="shared" si="1"/>
        <v>15.6</v>
      </c>
      <c r="P11" s="21">
        <f t="shared" si="1"/>
        <v>17.600000000000001</v>
      </c>
      <c r="Q11" s="21">
        <f t="shared" si="1"/>
        <v>19.600000000000001</v>
      </c>
      <c r="R11" s="21">
        <f t="shared" si="1"/>
        <v>21.6</v>
      </c>
    </row>
    <row r="12" spans="2:18">
      <c r="B12" s="28" t="s">
        <v>16</v>
      </c>
      <c r="C12" s="1">
        <v>0</v>
      </c>
      <c r="D12" s="21" t="s">
        <v>97</v>
      </c>
      <c r="E12" s="44">
        <f t="shared" si="2"/>
        <v>11.6</v>
      </c>
      <c r="F12" s="30"/>
      <c r="G12" s="114" t="s">
        <v>96</v>
      </c>
      <c r="H12" s="132" t="s">
        <v>68</v>
      </c>
      <c r="I12" s="133"/>
      <c r="J12" s="22">
        <v>8</v>
      </c>
      <c r="K12" s="22">
        <f t="shared" si="0"/>
        <v>11.6</v>
      </c>
      <c r="L12" s="22">
        <f t="shared" si="0"/>
        <v>13.6</v>
      </c>
      <c r="M12" s="22">
        <f t="shared" si="0"/>
        <v>15.6</v>
      </c>
      <c r="N12" s="21">
        <f t="shared" si="0"/>
        <v>17.600000000000001</v>
      </c>
      <c r="O12" s="21">
        <f t="shared" si="1"/>
        <v>15.6</v>
      </c>
      <c r="P12" s="21">
        <f t="shared" si="1"/>
        <v>17.600000000000001</v>
      </c>
      <c r="Q12" s="21">
        <f t="shared" si="1"/>
        <v>19.600000000000001</v>
      </c>
      <c r="R12" s="21">
        <f t="shared" si="1"/>
        <v>21.6</v>
      </c>
    </row>
    <row r="13" spans="2:18">
      <c r="B13" s="28" t="s">
        <v>16</v>
      </c>
      <c r="C13" s="1">
        <v>0</v>
      </c>
      <c r="D13" s="21" t="s">
        <v>98</v>
      </c>
      <c r="E13" s="18">
        <f>O13</f>
        <v>15.6</v>
      </c>
      <c r="F13" s="30"/>
      <c r="G13" s="114"/>
      <c r="H13" s="120" t="s">
        <v>65</v>
      </c>
      <c r="I13" s="122"/>
      <c r="J13" s="18">
        <v>8</v>
      </c>
      <c r="K13" s="18">
        <f t="shared" si="0"/>
        <v>11.6</v>
      </c>
      <c r="L13" s="18">
        <f t="shared" si="0"/>
        <v>13.6</v>
      </c>
      <c r="M13" s="18">
        <f t="shared" si="0"/>
        <v>15.6</v>
      </c>
      <c r="N13" s="44">
        <f t="shared" si="0"/>
        <v>17.600000000000001</v>
      </c>
      <c r="O13" s="44">
        <f t="shared" si="1"/>
        <v>15.6</v>
      </c>
      <c r="P13" s="44">
        <f t="shared" si="1"/>
        <v>17.600000000000001</v>
      </c>
      <c r="Q13" s="44">
        <f t="shared" si="1"/>
        <v>19.600000000000001</v>
      </c>
      <c r="R13" s="44">
        <f t="shared" si="1"/>
        <v>21.6</v>
      </c>
    </row>
    <row r="14" spans="2:18">
      <c r="B14" s="28" t="s">
        <v>16</v>
      </c>
      <c r="C14" s="60">
        <v>1</v>
      </c>
      <c r="D14" s="23" t="s">
        <v>99</v>
      </c>
      <c r="E14" s="43">
        <f>R14</f>
        <v>16.2</v>
      </c>
      <c r="F14" s="30"/>
      <c r="G14" s="114"/>
      <c r="H14" s="120" t="s">
        <v>64</v>
      </c>
      <c r="I14" s="122"/>
      <c r="J14" s="18">
        <v>6</v>
      </c>
      <c r="K14" s="18">
        <f t="shared" si="0"/>
        <v>8.6999999999999993</v>
      </c>
      <c r="L14" s="18">
        <f t="shared" si="0"/>
        <v>10.199999999999999</v>
      </c>
      <c r="M14" s="18">
        <f t="shared" si="0"/>
        <v>11.7</v>
      </c>
      <c r="N14" s="44">
        <f t="shared" si="0"/>
        <v>13.2</v>
      </c>
      <c r="O14" s="44">
        <f t="shared" si="1"/>
        <v>11.7</v>
      </c>
      <c r="P14" s="44">
        <f t="shared" si="1"/>
        <v>13.2</v>
      </c>
      <c r="Q14" s="44">
        <f t="shared" si="1"/>
        <v>14.7</v>
      </c>
      <c r="R14" s="44">
        <f t="shared" si="1"/>
        <v>16.2</v>
      </c>
    </row>
    <row r="15" spans="2:18">
      <c r="B15" s="28" t="s">
        <v>17</v>
      </c>
      <c r="C15" s="60">
        <v>1</v>
      </c>
      <c r="D15" s="45" t="s">
        <v>9</v>
      </c>
      <c r="E15" s="43">
        <v>35</v>
      </c>
      <c r="F15" s="30"/>
      <c r="G15" s="16"/>
      <c r="H15" s="16"/>
      <c r="J15" s="16"/>
    </row>
    <row r="16" spans="2:18">
      <c r="B16" s="28" t="s">
        <v>187</v>
      </c>
      <c r="C16" s="60">
        <v>1</v>
      </c>
      <c r="D16" s="45" t="s">
        <v>188</v>
      </c>
      <c r="E16" s="43">
        <v>15</v>
      </c>
      <c r="F16" s="30"/>
      <c r="J16" s="16"/>
    </row>
    <row r="17" spans="2:18">
      <c r="B17" s="28" t="s">
        <v>187</v>
      </c>
      <c r="C17" s="1">
        <v>0</v>
      </c>
      <c r="D17" s="57" t="s">
        <v>189</v>
      </c>
      <c r="E17" s="1">
        <v>45</v>
      </c>
      <c r="F17" s="30"/>
      <c r="J17" s="34"/>
      <c r="K17" s="35"/>
      <c r="L17" s="35"/>
      <c r="M17" s="35"/>
      <c r="N17" s="35"/>
      <c r="O17" s="35"/>
      <c r="P17" s="35"/>
      <c r="Q17" s="35"/>
      <c r="R17" s="35"/>
    </row>
    <row r="18" spans="2:18">
      <c r="B18" s="28"/>
      <c r="C18" s="1"/>
      <c r="D18" s="17"/>
      <c r="E18" s="1"/>
      <c r="F18" s="30"/>
      <c r="J18" s="34"/>
      <c r="K18" s="35"/>
      <c r="L18" s="35"/>
      <c r="M18" s="35"/>
      <c r="N18" s="35"/>
      <c r="O18" s="30"/>
      <c r="P18" s="47"/>
      <c r="Q18" s="47"/>
      <c r="R18" s="47"/>
    </row>
    <row r="19" spans="2:18">
      <c r="B19" s="28"/>
      <c r="C19" s="1"/>
      <c r="D19" s="17"/>
      <c r="E19" s="1"/>
      <c r="F19" s="30"/>
      <c r="J19" s="34"/>
      <c r="K19" s="35"/>
      <c r="L19" s="35"/>
      <c r="M19" s="35"/>
      <c r="N19" s="35"/>
      <c r="O19" s="30"/>
      <c r="P19" s="47"/>
      <c r="Q19" s="47"/>
      <c r="R19" s="47"/>
    </row>
    <row r="20" spans="2:18">
      <c r="B20" s="28"/>
      <c r="C20" s="1"/>
      <c r="D20" s="17"/>
      <c r="E20" s="1"/>
      <c r="F20" s="30"/>
      <c r="J20" s="34"/>
      <c r="K20" s="35"/>
      <c r="L20" s="35"/>
      <c r="M20" s="35"/>
      <c r="N20" s="35"/>
      <c r="O20" s="30"/>
      <c r="P20" s="47"/>
      <c r="Q20" s="47"/>
      <c r="R20" s="47"/>
    </row>
    <row r="21" spans="2:18">
      <c r="B21" s="28"/>
      <c r="C21" s="1"/>
      <c r="D21" s="17"/>
      <c r="E21" s="1"/>
      <c r="F21" s="30"/>
      <c r="J21" s="16"/>
      <c r="O21" s="19"/>
    </row>
    <row r="22" spans="2:18">
      <c r="B22" s="28"/>
      <c r="C22" s="1"/>
      <c r="D22" s="17"/>
      <c r="E22" s="1"/>
      <c r="F22" s="30"/>
      <c r="J22" s="16"/>
    </row>
    <row r="23" spans="2:18">
      <c r="B23" s="28"/>
      <c r="C23" s="1"/>
      <c r="D23" s="17"/>
      <c r="E23" s="1"/>
      <c r="F23" s="30"/>
      <c r="J23" s="16"/>
    </row>
    <row r="24" spans="2:18">
      <c r="B24" s="28"/>
      <c r="C24" s="1"/>
      <c r="D24" s="17"/>
      <c r="E24" s="1"/>
      <c r="F24" s="30"/>
      <c r="J24" s="16"/>
    </row>
    <row r="25" spans="2:18">
      <c r="B25" s="28"/>
      <c r="C25" s="1"/>
      <c r="D25" s="17"/>
      <c r="E25" s="1"/>
      <c r="F25" s="30"/>
      <c r="J25" s="16"/>
    </row>
    <row r="26" spans="2:18">
      <c r="B26" s="28"/>
      <c r="C26" s="1"/>
      <c r="D26" s="17"/>
      <c r="E26" s="1"/>
      <c r="F26" s="4"/>
      <c r="K26" s="16"/>
    </row>
    <row r="27" spans="2:18">
      <c r="B27" s="28"/>
      <c r="C27" s="1"/>
      <c r="D27" s="17"/>
      <c r="E27" s="1"/>
      <c r="F27" s="4"/>
    </row>
    <row r="28" spans="2:18">
      <c r="B28" s="28"/>
      <c r="C28" s="1"/>
      <c r="D28" s="17"/>
      <c r="E28" s="1"/>
      <c r="F28" s="4"/>
    </row>
    <row r="29" spans="2:18">
      <c r="B29" s="28"/>
      <c r="C29" s="1"/>
      <c r="D29" s="17"/>
      <c r="E29" s="1"/>
      <c r="F29" s="4"/>
    </row>
    <row r="30" spans="2:18">
      <c r="B30" s="28"/>
      <c r="C30" s="1"/>
      <c r="D30" s="17"/>
      <c r="E30" s="1"/>
      <c r="F30" s="4"/>
    </row>
    <row r="31" spans="2:18">
      <c r="B31" s="29"/>
      <c r="C31" s="3">
        <f>SUM(C3:C28)</f>
        <v>5</v>
      </c>
      <c r="D31" s="3" t="s">
        <v>13</v>
      </c>
      <c r="E31" s="3">
        <f>SUMPRODUCT(E3:E30,C3:C30)</f>
        <v>233.55999999999997</v>
      </c>
      <c r="F31" s="25"/>
    </row>
    <row r="32" spans="2:18">
      <c r="C32" s="25"/>
      <c r="D32" s="25"/>
      <c r="E32" s="4"/>
      <c r="F32" s="25"/>
    </row>
    <row r="33" spans="2:10">
      <c r="B33" s="15" t="s">
        <v>56</v>
      </c>
      <c r="C33" s="58"/>
      <c r="D33" s="58" t="s">
        <v>174</v>
      </c>
      <c r="E33" s="58" t="s">
        <v>182</v>
      </c>
      <c r="F33" s="58"/>
      <c r="G33" s="58"/>
      <c r="H33" s="58"/>
      <c r="I33" s="58"/>
      <c r="J33" s="58"/>
    </row>
    <row r="34" spans="2:10">
      <c r="B34" s="15" t="s">
        <v>57</v>
      </c>
      <c r="C34" s="32" t="s">
        <v>53</v>
      </c>
      <c r="D34" s="33">
        <v>0</v>
      </c>
      <c r="E34" s="26">
        <f>E31</f>
        <v>233.55999999999997</v>
      </c>
      <c r="F34" s="33">
        <v>216.3</v>
      </c>
      <c r="G34" s="29">
        <v>278</v>
      </c>
      <c r="H34" s="29">
        <v>290</v>
      </c>
      <c r="I34" s="29">
        <v>400</v>
      </c>
      <c r="J34" s="29">
        <v>460</v>
      </c>
    </row>
    <row r="35" spans="2:10">
      <c r="B35" s="15" t="s">
        <v>58</v>
      </c>
      <c r="C35" s="9" t="s">
        <v>47</v>
      </c>
      <c r="D35" s="10">
        <v>50</v>
      </c>
      <c r="E35" s="21">
        <f>$D35*(100%+E$34%)</f>
        <v>166.78</v>
      </c>
      <c r="F35" s="21">
        <f t="shared" ref="F35:J35" si="3">$D35*(100%+F$34%)</f>
        <v>158.15</v>
      </c>
      <c r="G35" s="21">
        <f t="shared" si="3"/>
        <v>189</v>
      </c>
      <c r="H35" s="21">
        <f t="shared" si="3"/>
        <v>195</v>
      </c>
      <c r="I35" s="21">
        <f t="shared" si="3"/>
        <v>250</v>
      </c>
      <c r="J35" s="21">
        <f t="shared" si="3"/>
        <v>280</v>
      </c>
    </row>
    <row r="36" spans="2:10">
      <c r="B36" s="15" t="s">
        <v>58</v>
      </c>
      <c r="C36" s="9" t="s">
        <v>46</v>
      </c>
      <c r="D36" s="10">
        <v>35</v>
      </c>
      <c r="E36" s="21">
        <f t="shared" ref="E36:J40" si="4">$D36*(100%+E$34%)</f>
        <v>116.746</v>
      </c>
      <c r="F36" s="21">
        <f t="shared" si="4"/>
        <v>110.70500000000001</v>
      </c>
      <c r="G36" s="21">
        <f t="shared" si="4"/>
        <v>132.29999999999998</v>
      </c>
      <c r="H36" s="21">
        <f t="shared" si="4"/>
        <v>136.5</v>
      </c>
      <c r="I36" s="21">
        <f t="shared" si="4"/>
        <v>175</v>
      </c>
      <c r="J36" s="21">
        <f t="shared" si="4"/>
        <v>196</v>
      </c>
    </row>
    <row r="37" spans="2:10">
      <c r="B37" s="15" t="s">
        <v>59</v>
      </c>
      <c r="C37" s="9" t="s">
        <v>51</v>
      </c>
      <c r="D37" s="10">
        <v>20</v>
      </c>
      <c r="E37" s="21">
        <f t="shared" si="4"/>
        <v>66.712000000000003</v>
      </c>
      <c r="F37" s="21">
        <f t="shared" si="4"/>
        <v>63.260000000000005</v>
      </c>
      <c r="G37" s="21">
        <f t="shared" si="4"/>
        <v>75.599999999999994</v>
      </c>
      <c r="H37" s="21">
        <f t="shared" si="4"/>
        <v>78</v>
      </c>
      <c r="I37" s="21">
        <f t="shared" si="4"/>
        <v>100</v>
      </c>
      <c r="J37" s="21">
        <f t="shared" si="4"/>
        <v>112</v>
      </c>
    </row>
    <row r="38" spans="2:10">
      <c r="B38" s="15" t="s">
        <v>59</v>
      </c>
      <c r="C38" s="9" t="s">
        <v>48</v>
      </c>
      <c r="D38" s="10">
        <v>33</v>
      </c>
      <c r="E38" s="21">
        <f t="shared" si="4"/>
        <v>110.0748</v>
      </c>
      <c r="F38" s="21">
        <f t="shared" si="4"/>
        <v>104.379</v>
      </c>
      <c r="G38" s="21">
        <f t="shared" si="4"/>
        <v>124.74</v>
      </c>
      <c r="H38" s="21">
        <f t="shared" si="4"/>
        <v>128.69999999999999</v>
      </c>
      <c r="I38" s="21">
        <f t="shared" si="4"/>
        <v>165</v>
      </c>
      <c r="J38" s="21">
        <f t="shared" si="4"/>
        <v>184.79999999999998</v>
      </c>
    </row>
    <row r="39" spans="2:10">
      <c r="B39" s="49" t="s">
        <v>59</v>
      </c>
      <c r="C39" s="9" t="s">
        <v>49</v>
      </c>
      <c r="D39" s="11">
        <v>16</v>
      </c>
      <c r="E39" s="21">
        <f t="shared" si="4"/>
        <v>53.369599999999998</v>
      </c>
      <c r="F39" s="21">
        <f t="shared" si="4"/>
        <v>50.608000000000004</v>
      </c>
      <c r="G39" s="21">
        <f t="shared" si="4"/>
        <v>60.48</v>
      </c>
      <c r="H39" s="21">
        <f t="shared" si="4"/>
        <v>62.4</v>
      </c>
      <c r="I39" s="21">
        <f t="shared" si="4"/>
        <v>80</v>
      </c>
      <c r="J39" s="21">
        <f t="shared" si="4"/>
        <v>89.6</v>
      </c>
    </row>
    <row r="40" spans="2:10">
      <c r="B40" s="49" t="s">
        <v>59</v>
      </c>
      <c r="C40" s="9" t="s">
        <v>50</v>
      </c>
      <c r="D40" s="11">
        <v>50</v>
      </c>
      <c r="E40" s="21">
        <f t="shared" si="4"/>
        <v>166.78</v>
      </c>
      <c r="F40" s="21">
        <f t="shared" si="4"/>
        <v>158.15</v>
      </c>
      <c r="G40" s="21">
        <f t="shared" si="4"/>
        <v>189</v>
      </c>
      <c r="H40" s="21">
        <f t="shared" si="4"/>
        <v>195</v>
      </c>
      <c r="I40" s="21">
        <f t="shared" si="4"/>
        <v>250</v>
      </c>
      <c r="J40" s="21">
        <f t="shared" si="4"/>
        <v>280</v>
      </c>
    </row>
    <row r="41" spans="2:10">
      <c r="B41" s="30"/>
      <c r="C41" s="12" t="s">
        <v>44</v>
      </c>
      <c r="D41" s="94">
        <v>0.2</v>
      </c>
      <c r="H41" s="19"/>
      <c r="I41" s="19"/>
      <c r="J41" s="19"/>
    </row>
    <row r="42" spans="2:10">
      <c r="B42" s="131" t="s">
        <v>55</v>
      </c>
      <c r="C42" s="9" t="s">
        <v>47</v>
      </c>
      <c r="D42" s="100">
        <f>$D$41*D35%*100</f>
        <v>10</v>
      </c>
      <c r="E42" s="52">
        <f>$D$41*E35%*100</f>
        <v>33.356000000000002</v>
      </c>
      <c r="F42" s="100">
        <f t="shared" ref="F42:J42" si="5">$D$41*F35%*100</f>
        <v>31.630000000000003</v>
      </c>
      <c r="G42" s="100">
        <f t="shared" si="5"/>
        <v>37.799999999999997</v>
      </c>
      <c r="H42" s="100">
        <f t="shared" si="5"/>
        <v>39</v>
      </c>
      <c r="I42" s="100">
        <f t="shared" si="5"/>
        <v>50</v>
      </c>
      <c r="J42" s="100">
        <f t="shared" si="5"/>
        <v>55.999999999999993</v>
      </c>
    </row>
    <row r="43" spans="2:10">
      <c r="B43" s="131"/>
      <c r="C43" s="9" t="s">
        <v>46</v>
      </c>
      <c r="D43" s="100">
        <f t="shared" ref="D43:E43" si="6">$D$41*D36%*100</f>
        <v>6.9999999999999991</v>
      </c>
      <c r="E43" s="100">
        <f t="shared" si="6"/>
        <v>23.3492</v>
      </c>
      <c r="F43" s="100">
        <f t="shared" ref="F43:J43" si="7">$D$41*F36%*100</f>
        <v>22.141000000000002</v>
      </c>
      <c r="G43" s="100">
        <f t="shared" si="7"/>
        <v>26.459999999999994</v>
      </c>
      <c r="H43" s="100">
        <f t="shared" si="7"/>
        <v>27.3</v>
      </c>
      <c r="I43" s="100">
        <f t="shared" si="7"/>
        <v>35</v>
      </c>
      <c r="J43" s="100">
        <f t="shared" si="7"/>
        <v>39.200000000000003</v>
      </c>
    </row>
    <row r="44" spans="2:10">
      <c r="B44" s="131"/>
      <c r="C44" s="9" t="s">
        <v>45</v>
      </c>
      <c r="D44" s="100">
        <f t="shared" ref="D44:E44" si="8">$D$41*D37%*100</f>
        <v>4.0000000000000009</v>
      </c>
      <c r="E44" s="100">
        <f t="shared" si="8"/>
        <v>13.342400000000001</v>
      </c>
      <c r="F44" s="100">
        <f t="shared" ref="F44:J44" si="9">$D$41*F37%*100</f>
        <v>12.652000000000003</v>
      </c>
      <c r="G44" s="100">
        <f t="shared" si="9"/>
        <v>15.120000000000001</v>
      </c>
      <c r="H44" s="100">
        <f t="shared" si="9"/>
        <v>15.600000000000003</v>
      </c>
      <c r="I44" s="100">
        <f t="shared" si="9"/>
        <v>20</v>
      </c>
      <c r="J44" s="100">
        <f t="shared" si="9"/>
        <v>22.400000000000002</v>
      </c>
    </row>
    <row r="45" spans="2:10">
      <c r="B45" s="114"/>
      <c r="C45" s="9" t="s">
        <v>48</v>
      </c>
      <c r="D45" s="100">
        <f t="shared" ref="D45:E45" si="10">$D$41*D38%*100</f>
        <v>6.6000000000000005</v>
      </c>
      <c r="E45" s="100">
        <f t="shared" si="10"/>
        <v>22.014960000000002</v>
      </c>
      <c r="F45" s="100">
        <f t="shared" ref="F45:J45" si="11">$D$41*F38%*100</f>
        <v>20.875799999999998</v>
      </c>
      <c r="G45" s="100">
        <f t="shared" si="11"/>
        <v>24.947999999999997</v>
      </c>
      <c r="H45" s="100">
        <f t="shared" si="11"/>
        <v>25.740000000000002</v>
      </c>
      <c r="I45" s="100">
        <f t="shared" si="11"/>
        <v>33</v>
      </c>
      <c r="J45" s="100">
        <f t="shared" si="11"/>
        <v>36.96</v>
      </c>
    </row>
    <row r="46" spans="2:10">
      <c r="B46" s="114"/>
      <c r="C46" s="9" t="s">
        <v>49</v>
      </c>
      <c r="D46" s="100">
        <f t="shared" ref="D46:E46" si="12">$D$41*D39%*100</f>
        <v>3.2</v>
      </c>
      <c r="E46" s="100">
        <f t="shared" si="12"/>
        <v>10.673919999999999</v>
      </c>
      <c r="F46" s="100">
        <f t="shared" ref="F46:J46" si="13">$D$41*F39%*100</f>
        <v>10.121600000000003</v>
      </c>
      <c r="G46" s="100">
        <f t="shared" si="13"/>
        <v>12.096000000000002</v>
      </c>
      <c r="H46" s="100">
        <f t="shared" si="13"/>
        <v>12.48</v>
      </c>
      <c r="I46" s="100">
        <f t="shared" si="13"/>
        <v>16.000000000000004</v>
      </c>
      <c r="J46" s="100">
        <f t="shared" si="13"/>
        <v>17.919999999999998</v>
      </c>
    </row>
    <row r="47" spans="2:10">
      <c r="B47" s="114"/>
      <c r="C47" s="48" t="s">
        <v>50</v>
      </c>
      <c r="D47" s="100">
        <f t="shared" ref="D47:E47" si="14">$D$41*D40%*100</f>
        <v>10</v>
      </c>
      <c r="E47" s="23">
        <f t="shared" si="14"/>
        <v>33.356000000000002</v>
      </c>
      <c r="F47" s="100">
        <f t="shared" ref="F47:J47" si="15">$D$41*F40%*100</f>
        <v>31.630000000000003</v>
      </c>
      <c r="G47" s="100">
        <f t="shared" si="15"/>
        <v>37.799999999999997</v>
      </c>
      <c r="H47" s="100">
        <f t="shared" si="15"/>
        <v>39</v>
      </c>
      <c r="I47" s="100">
        <f t="shared" si="15"/>
        <v>50</v>
      </c>
      <c r="J47" s="100">
        <f t="shared" si="15"/>
        <v>55.999999999999993</v>
      </c>
    </row>
  </sheetData>
  <mergeCells count="7">
    <mergeCell ref="B42:B47"/>
    <mergeCell ref="G2:I2"/>
    <mergeCell ref="G4:G11"/>
    <mergeCell ref="G12:G14"/>
    <mergeCell ref="H12:I12"/>
    <mergeCell ref="H13:I13"/>
    <mergeCell ref="H14:I14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52"/>
  <sheetViews>
    <sheetView tabSelected="1" topLeftCell="A11" zoomScale="85" zoomScaleNormal="85" workbookViewId="0">
      <selection activeCell="H50" sqref="H50"/>
    </sheetView>
  </sheetViews>
  <sheetFormatPr defaultRowHeight="13.5"/>
  <cols>
    <col min="1" max="1" width="3.625" style="20" customWidth="1"/>
    <col min="2" max="10" width="15.625" style="20" customWidth="1"/>
    <col min="11" max="11" width="15.625" style="19" customWidth="1"/>
    <col min="12" max="28" width="15.625" style="20" customWidth="1"/>
    <col min="29" max="16384" width="9" style="20"/>
  </cols>
  <sheetData>
    <row r="1" spans="2:18">
      <c r="B1" s="70"/>
      <c r="C1" s="4"/>
      <c r="D1" s="4"/>
      <c r="E1" s="4"/>
      <c r="F1" s="4"/>
    </row>
    <row r="2" spans="2:18">
      <c r="B2" s="131" t="s">
        <v>149</v>
      </c>
      <c r="C2" s="136"/>
      <c r="D2" s="136"/>
      <c r="E2" s="136"/>
      <c r="F2" s="136"/>
      <c r="G2" s="136"/>
      <c r="H2" s="137"/>
      <c r="I2" s="114" t="s">
        <v>150</v>
      </c>
      <c r="J2" s="114"/>
      <c r="K2" s="101" t="s">
        <v>171</v>
      </c>
      <c r="L2" s="83"/>
    </row>
    <row r="3" spans="2:18">
      <c r="B3" s="95" t="s">
        <v>100</v>
      </c>
      <c r="C3" s="87" t="s">
        <v>101</v>
      </c>
      <c r="D3" s="62" t="s">
        <v>120</v>
      </c>
      <c r="E3" s="46" t="s">
        <v>113</v>
      </c>
      <c r="F3" s="37" t="s">
        <v>117</v>
      </c>
      <c r="G3" s="62" t="s">
        <v>145</v>
      </c>
      <c r="H3" s="44" t="s">
        <v>118</v>
      </c>
      <c r="I3" s="102" t="s">
        <v>139</v>
      </c>
      <c r="J3" s="102" t="s">
        <v>139</v>
      </c>
      <c r="K3" s="21" t="s">
        <v>172</v>
      </c>
      <c r="L3" s="30"/>
    </row>
    <row r="4" spans="2:18">
      <c r="B4" s="95" t="s">
        <v>105</v>
      </c>
      <c r="C4" s="87" t="s">
        <v>158</v>
      </c>
      <c r="D4" s="16" t="s">
        <v>165</v>
      </c>
      <c r="E4" s="38" t="s">
        <v>161</v>
      </c>
      <c r="F4" s="63" t="s">
        <v>162</v>
      </c>
      <c r="G4" s="63" t="s">
        <v>163</v>
      </c>
      <c r="H4" s="63" t="s">
        <v>123</v>
      </c>
      <c r="I4" s="103" t="s">
        <v>139</v>
      </c>
      <c r="J4" s="103" t="s">
        <v>139</v>
      </c>
      <c r="K4" s="21" t="s">
        <v>172</v>
      </c>
      <c r="L4" s="30"/>
    </row>
    <row r="5" spans="2:18">
      <c r="B5" s="95" t="s">
        <v>68</v>
      </c>
      <c r="C5" s="87" t="s">
        <v>69</v>
      </c>
      <c r="D5" s="38" t="s">
        <v>125</v>
      </c>
      <c r="E5" s="63" t="s">
        <v>114</v>
      </c>
      <c r="F5" s="63" t="s">
        <v>113</v>
      </c>
      <c r="G5" s="63" t="s">
        <v>119</v>
      </c>
      <c r="H5" s="63"/>
      <c r="I5" s="103" t="s">
        <v>139</v>
      </c>
      <c r="J5" s="103" t="s">
        <v>139</v>
      </c>
      <c r="K5" s="21" t="s">
        <v>172</v>
      </c>
      <c r="L5" s="30"/>
    </row>
    <row r="6" spans="2:18">
      <c r="B6" s="95" t="s">
        <v>106</v>
      </c>
      <c r="C6" s="63" t="s">
        <v>96</v>
      </c>
      <c r="D6" s="38" t="s">
        <v>121</v>
      </c>
      <c r="E6" s="44" t="s">
        <v>122</v>
      </c>
      <c r="F6" s="44" t="s">
        <v>155</v>
      </c>
      <c r="G6" s="63"/>
      <c r="H6" s="63"/>
      <c r="I6" s="103" t="s">
        <v>144</v>
      </c>
      <c r="J6" s="103" t="s">
        <v>185</v>
      </c>
      <c r="K6" s="75" t="s">
        <v>104</v>
      </c>
      <c r="L6" s="110"/>
      <c r="M6" s="85"/>
    </row>
    <row r="7" spans="2:18">
      <c r="B7" s="95" t="s">
        <v>107</v>
      </c>
      <c r="C7" s="63" t="s">
        <v>96</v>
      </c>
      <c r="D7" s="38" t="s">
        <v>121</v>
      </c>
      <c r="E7" s="44" t="s">
        <v>122</v>
      </c>
      <c r="F7" s="44" t="s">
        <v>123</v>
      </c>
      <c r="G7" s="63"/>
      <c r="H7" s="63"/>
      <c r="I7" s="103" t="s">
        <v>144</v>
      </c>
      <c r="J7" s="103" t="s">
        <v>123</v>
      </c>
      <c r="K7" s="75" t="s">
        <v>112</v>
      </c>
      <c r="L7" s="110"/>
      <c r="M7" s="85"/>
    </row>
    <row r="8" spans="2:18">
      <c r="B8" s="99"/>
      <c r="C8" s="16"/>
      <c r="D8" s="16"/>
      <c r="E8" s="16"/>
      <c r="F8" s="16"/>
      <c r="G8" s="16"/>
      <c r="H8" s="16"/>
      <c r="I8" s="16"/>
      <c r="J8" s="16"/>
      <c r="K8" s="30"/>
      <c r="L8" s="30"/>
      <c r="M8" s="30"/>
    </row>
    <row r="9" spans="2:18">
      <c r="B9" s="95" t="s">
        <v>65</v>
      </c>
      <c r="C9" s="63" t="s">
        <v>96</v>
      </c>
      <c r="D9" s="38" t="s">
        <v>184</v>
      </c>
      <c r="E9" s="63" t="s">
        <v>131</v>
      </c>
      <c r="F9" s="44" t="s">
        <v>154</v>
      </c>
      <c r="G9" s="63"/>
      <c r="H9" s="63"/>
      <c r="I9" s="44" t="s">
        <v>164</v>
      </c>
      <c r="J9" s="68" t="s">
        <v>148</v>
      </c>
      <c r="K9" s="21" t="s">
        <v>111</v>
      </c>
      <c r="L9" s="111"/>
      <c r="M9" s="30"/>
      <c r="O9" s="35"/>
      <c r="P9" s="35"/>
      <c r="Q9" s="35"/>
      <c r="R9" s="35"/>
    </row>
    <row r="10" spans="2:18">
      <c r="B10" s="95" t="s">
        <v>64</v>
      </c>
      <c r="C10" s="87" t="s">
        <v>60</v>
      </c>
      <c r="D10" s="63" t="s">
        <v>146</v>
      </c>
      <c r="E10" s="38" t="s">
        <v>115</v>
      </c>
      <c r="F10" s="63" t="s">
        <v>113</v>
      </c>
      <c r="G10" s="63" t="s">
        <v>114</v>
      </c>
      <c r="H10" s="63" t="s">
        <v>116</v>
      </c>
      <c r="I10" s="63" t="s">
        <v>139</v>
      </c>
      <c r="J10" s="68" t="s">
        <v>139</v>
      </c>
      <c r="K10" s="21" t="s">
        <v>172</v>
      </c>
      <c r="L10" s="30"/>
      <c r="M10" s="47"/>
    </row>
    <row r="11" spans="2:18">
      <c r="B11" s="95" t="s">
        <v>64</v>
      </c>
      <c r="C11" s="63" t="s">
        <v>96</v>
      </c>
      <c r="D11" s="38" t="s">
        <v>115</v>
      </c>
      <c r="E11" s="63" t="s">
        <v>126</v>
      </c>
      <c r="F11" s="63" t="s">
        <v>167</v>
      </c>
      <c r="G11" s="63"/>
      <c r="H11" s="63"/>
      <c r="I11" s="44" t="s">
        <v>164</v>
      </c>
      <c r="J11" s="68" t="s">
        <v>148</v>
      </c>
      <c r="K11" s="21" t="s">
        <v>151</v>
      </c>
      <c r="L11" s="98"/>
      <c r="M11" s="47"/>
    </row>
    <row r="12" spans="2:18" s="19" customFormat="1">
      <c r="B12" s="83"/>
      <c r="C12" s="35"/>
      <c r="D12" s="35"/>
      <c r="E12" s="35"/>
      <c r="F12" s="35"/>
      <c r="G12" s="35"/>
      <c r="H12" s="35"/>
      <c r="I12" s="35"/>
      <c r="J12" s="35"/>
      <c r="K12" s="30"/>
      <c r="L12" s="98"/>
      <c r="M12" s="30"/>
    </row>
    <row r="13" spans="2:18">
      <c r="B13" s="95" t="s">
        <v>108</v>
      </c>
      <c r="C13" s="97" t="s">
        <v>96</v>
      </c>
      <c r="D13" s="97" t="s">
        <v>121</v>
      </c>
      <c r="E13" s="97" t="s">
        <v>122</v>
      </c>
      <c r="F13" s="97" t="s">
        <v>124</v>
      </c>
      <c r="G13" s="97"/>
      <c r="H13" s="97"/>
      <c r="I13" s="37" t="s">
        <v>140</v>
      </c>
      <c r="J13" s="113" t="s">
        <v>148</v>
      </c>
      <c r="K13" s="21" t="s">
        <v>160</v>
      </c>
      <c r="L13" s="30"/>
      <c r="M13" s="47"/>
    </row>
    <row r="14" spans="2:18">
      <c r="B14" s="95" t="s">
        <v>109</v>
      </c>
      <c r="C14" s="97" t="s">
        <v>96</v>
      </c>
      <c r="D14" s="97" t="s">
        <v>121</v>
      </c>
      <c r="E14" s="97" t="s">
        <v>122</v>
      </c>
      <c r="F14" s="97" t="s">
        <v>166</v>
      </c>
      <c r="G14" s="97"/>
      <c r="H14" s="97"/>
      <c r="I14" s="113" t="s">
        <v>140</v>
      </c>
      <c r="J14" s="113" t="s">
        <v>148</v>
      </c>
      <c r="K14" s="21" t="s">
        <v>159</v>
      </c>
      <c r="L14" s="98"/>
      <c r="M14" s="47"/>
    </row>
    <row r="15" spans="2:18">
      <c r="B15" s="95" t="s">
        <v>109</v>
      </c>
      <c r="C15" s="97" t="s">
        <v>96</v>
      </c>
      <c r="D15" s="97" t="s">
        <v>121</v>
      </c>
      <c r="E15" s="97" t="s">
        <v>122</v>
      </c>
      <c r="F15" s="97" t="s">
        <v>166</v>
      </c>
      <c r="G15" s="97"/>
      <c r="H15" s="97"/>
      <c r="I15" s="113" t="s">
        <v>140</v>
      </c>
      <c r="J15" s="113" t="s">
        <v>148</v>
      </c>
      <c r="K15" s="21" t="s">
        <v>110</v>
      </c>
      <c r="L15" s="84"/>
      <c r="M15" s="47"/>
    </row>
    <row r="16" spans="2:18" s="19" customFormat="1">
      <c r="B16" s="83"/>
      <c r="C16" s="35"/>
      <c r="D16" s="35"/>
      <c r="E16" s="35"/>
      <c r="F16" s="35"/>
      <c r="G16" s="35"/>
      <c r="H16" s="35"/>
      <c r="I16" s="35"/>
      <c r="J16" s="35"/>
      <c r="K16" s="30"/>
      <c r="L16" s="84"/>
      <c r="M16" s="30"/>
    </row>
    <row r="17" spans="2:22">
      <c r="B17" s="114"/>
      <c r="C17" s="114"/>
      <c r="D17" s="61" t="s">
        <v>86</v>
      </c>
      <c r="E17" s="39" t="s">
        <v>85</v>
      </c>
      <c r="F17" s="40" t="s">
        <v>87</v>
      </c>
      <c r="G17" s="41" t="s">
        <v>88</v>
      </c>
      <c r="H17" s="31" t="s">
        <v>89</v>
      </c>
      <c r="I17" s="39" t="s">
        <v>90</v>
      </c>
      <c r="J17" s="40" t="s">
        <v>91</v>
      </c>
      <c r="K17" s="41" t="s">
        <v>92</v>
      </c>
      <c r="L17" s="31" t="s">
        <v>93</v>
      </c>
    </row>
    <row r="18" spans="2:22">
      <c r="B18" s="63"/>
      <c r="C18" s="63"/>
      <c r="D18" s="63">
        <v>0</v>
      </c>
      <c r="E18" s="63">
        <v>0.45</v>
      </c>
      <c r="F18" s="63">
        <v>0.7</v>
      </c>
      <c r="G18" s="63">
        <v>0.95</v>
      </c>
      <c r="H18" s="63">
        <v>1.2</v>
      </c>
      <c r="I18" s="63">
        <v>0.45</v>
      </c>
      <c r="J18" s="63">
        <v>0.7</v>
      </c>
      <c r="K18" s="63">
        <v>0.95</v>
      </c>
      <c r="L18" s="63">
        <v>1.2</v>
      </c>
    </row>
    <row r="19" spans="2:22">
      <c r="B19" s="53" t="s">
        <v>147</v>
      </c>
      <c r="C19" s="44" t="s">
        <v>148</v>
      </c>
      <c r="D19" s="44">
        <v>55</v>
      </c>
      <c r="E19" s="44">
        <f t="shared" ref="E19:H20" si="0">$D19+$D19*(E$18)</f>
        <v>79.75</v>
      </c>
      <c r="F19" s="44">
        <f t="shared" si="0"/>
        <v>93.5</v>
      </c>
      <c r="G19" s="44">
        <f t="shared" si="0"/>
        <v>107.25</v>
      </c>
      <c r="H19" s="44">
        <f t="shared" si="0"/>
        <v>121</v>
      </c>
      <c r="K19" s="20"/>
    </row>
    <row r="20" spans="2:22">
      <c r="B20" s="53" t="s">
        <v>143</v>
      </c>
      <c r="C20" s="44" t="s">
        <v>148</v>
      </c>
      <c r="D20" s="44">
        <f>D19*2</f>
        <v>110</v>
      </c>
      <c r="E20" s="44">
        <f t="shared" si="0"/>
        <v>159.5</v>
      </c>
      <c r="F20" s="44">
        <f t="shared" si="0"/>
        <v>187</v>
      </c>
      <c r="G20" s="44">
        <f t="shared" si="0"/>
        <v>214.5</v>
      </c>
      <c r="H20" s="44">
        <f t="shared" si="0"/>
        <v>242</v>
      </c>
      <c r="K20" s="20"/>
      <c r="M20" s="35"/>
      <c r="N20" s="35"/>
      <c r="O20" s="35"/>
      <c r="P20" s="35"/>
      <c r="Q20" s="35"/>
      <c r="R20" s="35"/>
      <c r="S20" s="35"/>
      <c r="T20" s="35"/>
      <c r="U20" s="30"/>
      <c r="V20" s="47"/>
    </row>
    <row r="21" spans="2:22">
      <c r="B21" s="35"/>
      <c r="C21" s="35"/>
      <c r="D21" s="35"/>
      <c r="E21" s="35"/>
      <c r="F21" s="35"/>
      <c r="G21" s="35"/>
      <c r="H21" s="35"/>
      <c r="K21" s="20"/>
      <c r="M21" s="35"/>
      <c r="N21" s="35"/>
      <c r="O21" s="35"/>
      <c r="P21" s="35"/>
      <c r="Q21" s="35"/>
      <c r="R21" s="35"/>
      <c r="S21" s="35"/>
      <c r="T21" s="35"/>
      <c r="U21" s="30"/>
      <c r="V21" s="47"/>
    </row>
    <row r="22" spans="2:22">
      <c r="B22" s="53" t="s">
        <v>143</v>
      </c>
      <c r="C22" s="44" t="s">
        <v>141</v>
      </c>
      <c r="D22" s="44">
        <f>D23*2</f>
        <v>35</v>
      </c>
      <c r="E22" s="44">
        <f t="shared" ref="E22:H23" si="1">$D22+$D22*(E$18)</f>
        <v>50.75</v>
      </c>
      <c r="F22" s="44">
        <f t="shared" si="1"/>
        <v>59.5</v>
      </c>
      <c r="G22" s="44">
        <f t="shared" si="1"/>
        <v>68.25</v>
      </c>
      <c r="H22" s="44">
        <f t="shared" si="1"/>
        <v>77</v>
      </c>
      <c r="K22" s="20"/>
      <c r="M22" s="35"/>
      <c r="N22" s="35"/>
      <c r="O22" s="35"/>
      <c r="P22" s="35"/>
      <c r="Q22" s="35"/>
      <c r="R22" s="35"/>
      <c r="S22" s="35"/>
      <c r="T22" s="35"/>
      <c r="U22" s="30"/>
      <c r="V22" s="47"/>
    </row>
    <row r="23" spans="2:22">
      <c r="B23" s="53" t="s">
        <v>142</v>
      </c>
      <c r="C23" s="44" t="s">
        <v>141</v>
      </c>
      <c r="D23" s="44">
        <v>17.5</v>
      </c>
      <c r="E23" s="44">
        <f t="shared" si="1"/>
        <v>25.375</v>
      </c>
      <c r="F23" s="44">
        <f t="shared" si="1"/>
        <v>29.75</v>
      </c>
      <c r="G23" s="44">
        <f t="shared" si="1"/>
        <v>34.125</v>
      </c>
      <c r="H23" s="44">
        <f t="shared" si="1"/>
        <v>38.5</v>
      </c>
      <c r="K23" s="20"/>
      <c r="M23" s="35"/>
      <c r="N23" s="35"/>
      <c r="O23" s="35"/>
      <c r="P23" s="35"/>
      <c r="Q23" s="35"/>
      <c r="R23" s="35"/>
      <c r="S23" s="35"/>
      <c r="T23" s="35"/>
      <c r="U23" s="30"/>
      <c r="V23" s="47"/>
    </row>
    <row r="24" spans="2:22">
      <c r="H24" s="4"/>
      <c r="I24" s="4"/>
      <c r="J24" s="8"/>
      <c r="K24" s="4"/>
    </row>
    <row r="25" spans="2:22">
      <c r="B25" s="61" t="s">
        <v>0</v>
      </c>
      <c r="C25" s="67" t="s">
        <v>43</v>
      </c>
      <c r="D25" s="27" t="s">
        <v>1</v>
      </c>
      <c r="E25" s="67" t="s">
        <v>2</v>
      </c>
      <c r="F25" s="67" t="s">
        <v>3</v>
      </c>
      <c r="G25" s="25"/>
      <c r="H25" s="27" t="s">
        <v>127</v>
      </c>
      <c r="I25" s="67" t="s">
        <v>43</v>
      </c>
      <c r="J25" s="27" t="s">
        <v>1</v>
      </c>
      <c r="K25" s="27" t="s">
        <v>2</v>
      </c>
    </row>
    <row r="26" spans="2:22">
      <c r="B26" s="67" t="s">
        <v>16</v>
      </c>
      <c r="C26" s="57">
        <v>1</v>
      </c>
      <c r="D26" s="57" t="s">
        <v>101</v>
      </c>
      <c r="E26" s="57">
        <v>58.5</v>
      </c>
      <c r="F26" s="57"/>
      <c r="G26" s="8"/>
      <c r="H26" s="67" t="s">
        <v>16</v>
      </c>
      <c r="I26" s="1">
        <v>1</v>
      </c>
      <c r="J26" s="44" t="s">
        <v>168</v>
      </c>
      <c r="K26" s="44">
        <v>139.85999999999999</v>
      </c>
    </row>
    <row r="27" spans="2:22">
      <c r="B27" s="67" t="s">
        <v>16</v>
      </c>
      <c r="C27" s="57">
        <v>1</v>
      </c>
      <c r="D27" s="44" t="s">
        <v>69</v>
      </c>
      <c r="E27" s="57">
        <v>12.614999999999998</v>
      </c>
      <c r="F27" s="57"/>
      <c r="G27" s="8"/>
      <c r="H27" s="67" t="s">
        <v>16</v>
      </c>
      <c r="I27" s="1">
        <v>1</v>
      </c>
      <c r="J27" s="44" t="s">
        <v>169</v>
      </c>
      <c r="K27" s="44">
        <v>27.5</v>
      </c>
    </row>
    <row r="28" spans="2:22">
      <c r="B28" s="67" t="s">
        <v>16</v>
      </c>
      <c r="C28" s="57">
        <v>1</v>
      </c>
      <c r="D28" s="44" t="s">
        <v>60</v>
      </c>
      <c r="E28" s="57">
        <v>25.375</v>
      </c>
      <c r="F28" s="57"/>
      <c r="G28" s="8"/>
      <c r="H28" s="67" t="s">
        <v>16</v>
      </c>
      <c r="I28" s="1">
        <v>1</v>
      </c>
      <c r="J28" s="21" t="s">
        <v>170</v>
      </c>
      <c r="K28" s="44">
        <v>16.2</v>
      </c>
    </row>
    <row r="29" spans="2:22">
      <c r="B29" s="96" t="s">
        <v>186</v>
      </c>
      <c r="C29" s="57">
        <v>1</v>
      </c>
      <c r="D29" s="57" t="s">
        <v>10</v>
      </c>
      <c r="E29" s="57">
        <v>15</v>
      </c>
      <c r="F29" s="57"/>
      <c r="G29" s="8"/>
      <c r="H29" s="67" t="s">
        <v>186</v>
      </c>
      <c r="I29" s="1">
        <v>1</v>
      </c>
      <c r="J29" s="57" t="s">
        <v>9</v>
      </c>
      <c r="K29" s="44">
        <v>35</v>
      </c>
    </row>
    <row r="30" spans="2:22">
      <c r="B30" s="96" t="s">
        <v>186</v>
      </c>
      <c r="C30" s="57">
        <v>1</v>
      </c>
      <c r="D30" s="57" t="s">
        <v>11</v>
      </c>
      <c r="E30" s="57"/>
      <c r="F30" s="57">
        <v>15</v>
      </c>
      <c r="G30" s="8"/>
      <c r="H30" s="67" t="s">
        <v>209</v>
      </c>
      <c r="I30" s="1">
        <v>1</v>
      </c>
      <c r="J30" s="57" t="s">
        <v>188</v>
      </c>
      <c r="K30" s="44">
        <v>15</v>
      </c>
    </row>
    <row r="31" spans="2:22">
      <c r="B31" s="96" t="s">
        <v>186</v>
      </c>
      <c r="C31" s="57">
        <v>1</v>
      </c>
      <c r="D31" s="57" t="s">
        <v>9</v>
      </c>
      <c r="E31" s="57"/>
      <c r="F31" s="57">
        <v>35</v>
      </c>
      <c r="G31" s="8"/>
      <c r="H31" s="67"/>
      <c r="I31" s="1">
        <v>0</v>
      </c>
      <c r="J31" s="44" t="s">
        <v>199</v>
      </c>
      <c r="K31" s="44">
        <v>15.6</v>
      </c>
    </row>
    <row r="32" spans="2:22">
      <c r="B32" s="67" t="s">
        <v>14</v>
      </c>
      <c r="C32" s="57">
        <v>1</v>
      </c>
      <c r="D32" s="57" t="s">
        <v>18</v>
      </c>
      <c r="E32" s="57"/>
      <c r="F32" s="57">
        <v>25</v>
      </c>
      <c r="G32" s="8"/>
      <c r="H32" s="67"/>
      <c r="I32" s="1">
        <v>0</v>
      </c>
      <c r="J32" s="44" t="s">
        <v>198</v>
      </c>
      <c r="K32" s="44">
        <v>15</v>
      </c>
    </row>
    <row r="33" spans="2:14">
      <c r="B33" s="82" t="s">
        <v>42</v>
      </c>
      <c r="C33" s="3">
        <f>SUM(C26:C32)</f>
        <v>7</v>
      </c>
      <c r="D33" s="3" t="s">
        <v>13</v>
      </c>
      <c r="E33" s="3">
        <f>MIN(SUMPRODUCT(E26:E32,C26:C32),100)</f>
        <v>100</v>
      </c>
      <c r="F33" s="3">
        <f>MIN(SUMPRODUCT(F26:F32,C26:C32),100)</f>
        <v>75</v>
      </c>
      <c r="G33" s="25"/>
      <c r="H33" s="82" t="s">
        <v>42</v>
      </c>
      <c r="I33" s="3">
        <f>SUM(I26:I32)</f>
        <v>5</v>
      </c>
      <c r="J33" s="3" t="s">
        <v>13</v>
      </c>
      <c r="K33" s="3">
        <f>SUMPRODUCT(K26:K32,I26:I32)</f>
        <v>233.55999999999997</v>
      </c>
    </row>
    <row r="34" spans="2:14">
      <c r="H34" s="4"/>
      <c r="I34" s="4"/>
      <c r="J34" s="8"/>
      <c r="K34" s="4"/>
    </row>
    <row r="35" spans="2:14">
      <c r="B35" s="67" t="s">
        <v>27</v>
      </c>
      <c r="C35" s="134" t="s">
        <v>50</v>
      </c>
      <c r="D35" s="135"/>
      <c r="F35" s="83"/>
      <c r="G35" s="83"/>
      <c r="H35" s="61" t="s">
        <v>55</v>
      </c>
      <c r="I35" s="61" t="s">
        <v>174</v>
      </c>
      <c r="J35" s="27" t="s">
        <v>127</v>
      </c>
    </row>
    <row r="36" spans="2:14">
      <c r="B36" s="67" t="s">
        <v>25</v>
      </c>
      <c r="C36" s="80" t="s">
        <v>29</v>
      </c>
      <c r="D36" s="80" t="s">
        <v>26</v>
      </c>
      <c r="F36" s="84"/>
      <c r="G36" s="30"/>
      <c r="H36" s="32" t="s">
        <v>50</v>
      </c>
      <c r="I36" s="75">
        <v>50</v>
      </c>
      <c r="J36" s="21">
        <f>$I36*(1+K33%)</f>
        <v>166.78</v>
      </c>
      <c r="K36" s="4"/>
    </row>
    <row r="37" spans="2:14">
      <c r="B37" s="67" t="s">
        <v>21</v>
      </c>
      <c r="C37" s="44">
        <v>1.1000000000000001</v>
      </c>
      <c r="D37" s="44">
        <v>0.9</v>
      </c>
      <c r="F37" s="30"/>
      <c r="G37" s="30"/>
      <c r="H37" s="32" t="s">
        <v>173</v>
      </c>
      <c r="I37" s="21">
        <v>20</v>
      </c>
      <c r="J37" s="21"/>
    </row>
    <row r="38" spans="2:14">
      <c r="B38" s="67" t="s">
        <v>22</v>
      </c>
      <c r="C38" s="92">
        <f>C37*(1+$E$33%+$F$33%)</f>
        <v>3.0250000000000004</v>
      </c>
      <c r="D38" s="92">
        <f>D37*(1+$E$33%+$F$33%)</f>
        <v>2.4750000000000001</v>
      </c>
      <c r="F38" s="30"/>
      <c r="G38" s="30"/>
      <c r="H38" s="134" t="s">
        <v>190</v>
      </c>
      <c r="I38" s="135"/>
      <c r="J38" s="93">
        <f>J36%*I37%</f>
        <v>0.33356000000000002</v>
      </c>
    </row>
    <row r="39" spans="2:14">
      <c r="B39" s="67" t="s">
        <v>23</v>
      </c>
      <c r="C39" s="57">
        <f>MIN(Data!P$3:P$51)+ COUNTIF(Data!Q$3:Q$51,"&gt;"&amp;C38)</f>
        <v>14</v>
      </c>
      <c r="D39" s="57">
        <f>MIN(Data!P$3:P$51)+ COUNTIF(Data!Q$3:Q$51,"&gt;"&amp;D38)</f>
        <v>17</v>
      </c>
      <c r="F39" s="30"/>
      <c r="G39" s="30"/>
    </row>
    <row r="40" spans="2:14">
      <c r="B40" s="67" t="s">
        <v>24</v>
      </c>
      <c r="C40" s="14">
        <f>(VLOOKUP(C39-1,Data!P$3:Q$51,2,0)/C37-$E$33%-$F$33%-1)</f>
        <v>0.17999999999999972</v>
      </c>
      <c r="D40" s="14">
        <f>(VLOOKUP(D39-1,Data!P$3:Q$51,2,0)/D37-$E$33%-$F$33%-1)</f>
        <v>0.11977777777777776</v>
      </c>
      <c r="J40" s="32" t="s">
        <v>201</v>
      </c>
      <c r="K40" s="32" t="s">
        <v>202</v>
      </c>
      <c r="L40" s="32" t="s">
        <v>203</v>
      </c>
      <c r="M40" s="32" t="s">
        <v>205</v>
      </c>
      <c r="N40" s="32" t="s">
        <v>204</v>
      </c>
    </row>
    <row r="41" spans="2:14">
      <c r="H41" s="115" t="s">
        <v>191</v>
      </c>
      <c r="I41" s="115"/>
      <c r="J41" s="102">
        <v>2</v>
      </c>
      <c r="K41" s="106">
        <v>0</v>
      </c>
      <c r="L41" s="107">
        <f t="shared" ref="L41:L47" si="2">COMBIN(J41,K41)*$J$38^K41*(1-$J$38)^(J41-K41)</f>
        <v>0.44414227359999991</v>
      </c>
      <c r="M41" s="139">
        <f>SUMPRODUCT(K41:K43,L41:L43)</f>
        <v>0.66711999999999994</v>
      </c>
      <c r="N41" s="142">
        <f>AVERAGE(M41,M44)</f>
        <v>0.83389999999999997</v>
      </c>
    </row>
    <row r="42" spans="2:14">
      <c r="H42" s="115" t="s">
        <v>192</v>
      </c>
      <c r="I42" s="115"/>
      <c r="J42" s="102">
        <v>2</v>
      </c>
      <c r="K42" s="106">
        <v>1</v>
      </c>
      <c r="L42" s="107">
        <f t="shared" si="2"/>
        <v>0.44459545279999996</v>
      </c>
      <c r="M42" s="140"/>
      <c r="N42" s="143"/>
    </row>
    <row r="43" spans="2:14" s="30" customFormat="1">
      <c r="H43" s="115" t="s">
        <v>193</v>
      </c>
      <c r="I43" s="115"/>
      <c r="J43" s="21">
        <v>2</v>
      </c>
      <c r="K43" s="106">
        <v>2</v>
      </c>
      <c r="L43" s="107">
        <f t="shared" si="2"/>
        <v>0.11126227360000002</v>
      </c>
      <c r="M43" s="141"/>
      <c r="N43" s="143"/>
    </row>
    <row r="44" spans="2:14">
      <c r="H44" s="115" t="s">
        <v>194</v>
      </c>
      <c r="I44" s="115"/>
      <c r="J44" s="102">
        <v>3</v>
      </c>
      <c r="K44" s="106">
        <v>0</v>
      </c>
      <c r="L44" s="107">
        <f t="shared" si="2"/>
        <v>0.2959941768179839</v>
      </c>
      <c r="M44" s="139">
        <f>SUMPRODUCT(K44:K47,L44:L47)</f>
        <v>1.00068</v>
      </c>
      <c r="N44" s="143"/>
    </row>
    <row r="45" spans="2:14">
      <c r="H45" s="115" t="s">
        <v>195</v>
      </c>
      <c r="I45" s="115"/>
      <c r="J45" s="102">
        <v>3</v>
      </c>
      <c r="K45" s="106">
        <v>1</v>
      </c>
      <c r="L45" s="107">
        <f t="shared" si="2"/>
        <v>0.44444429034604793</v>
      </c>
      <c r="M45" s="140"/>
      <c r="N45" s="143"/>
    </row>
    <row r="46" spans="2:14">
      <c r="H46" s="115" t="s">
        <v>196</v>
      </c>
      <c r="I46" s="115"/>
      <c r="J46" s="102">
        <v>3</v>
      </c>
      <c r="K46" s="106">
        <v>2</v>
      </c>
      <c r="L46" s="107">
        <f t="shared" si="2"/>
        <v>0.222448888853952</v>
      </c>
      <c r="M46" s="140"/>
      <c r="N46" s="143"/>
    </row>
    <row r="47" spans="2:14">
      <c r="H47" s="115" t="s">
        <v>197</v>
      </c>
      <c r="I47" s="115"/>
      <c r="J47" s="102">
        <v>3</v>
      </c>
      <c r="K47" s="106">
        <v>3</v>
      </c>
      <c r="L47" s="107">
        <f t="shared" si="2"/>
        <v>3.7112643982016011E-2</v>
      </c>
      <c r="M47" s="141"/>
      <c r="N47" s="144"/>
    </row>
    <row r="49" spans="2:12">
      <c r="B49" s="114" t="s">
        <v>175</v>
      </c>
      <c r="C49" s="114"/>
      <c r="D49" s="27" t="s">
        <v>181</v>
      </c>
      <c r="E49" s="81" t="s">
        <v>180</v>
      </c>
      <c r="F49" s="59" t="s">
        <v>178</v>
      </c>
      <c r="G49" s="101" t="s">
        <v>200</v>
      </c>
      <c r="H49" s="101" t="s">
        <v>210</v>
      </c>
      <c r="I49" s="83"/>
      <c r="J49" s="83"/>
      <c r="K49" s="83"/>
      <c r="L49" s="83"/>
    </row>
    <row r="50" spans="2:12">
      <c r="B50" s="138" t="s">
        <v>29</v>
      </c>
      <c r="C50" s="138"/>
      <c r="D50" s="91">
        <v>2.5</v>
      </c>
      <c r="E50" s="90">
        <f>C38</f>
        <v>3.0250000000000004</v>
      </c>
      <c r="F50" s="42">
        <v>120300</v>
      </c>
      <c r="G50" s="105">
        <f>J38</f>
        <v>0.33356000000000002</v>
      </c>
      <c r="H50" s="146">
        <f>G50*E50*F50</f>
        <v>121384.98570000002</v>
      </c>
      <c r="I50" s="108"/>
      <c r="J50" s="108"/>
      <c r="K50" s="84"/>
      <c r="L50" s="109"/>
    </row>
    <row r="51" spans="2:12">
      <c r="B51" s="138" t="s">
        <v>179</v>
      </c>
      <c r="C51" s="138"/>
      <c r="D51" s="91">
        <v>2.5</v>
      </c>
      <c r="E51" s="90">
        <f>D38</f>
        <v>2.4750000000000001</v>
      </c>
      <c r="F51" s="42">
        <v>147090</v>
      </c>
      <c r="G51" s="105">
        <f>J38</f>
        <v>0.33356000000000002</v>
      </c>
      <c r="H51" s="146">
        <f>G51*E51*F51</f>
        <v>121431.76749000001</v>
      </c>
      <c r="I51" s="108"/>
      <c r="J51" s="108"/>
      <c r="K51" s="84"/>
      <c r="L51" s="109"/>
    </row>
    <row r="52" spans="2:12">
      <c r="H52" s="104"/>
    </row>
  </sheetData>
  <mergeCells count="18">
    <mergeCell ref="M44:M47"/>
    <mergeCell ref="M41:M43"/>
    <mergeCell ref="N41:N47"/>
    <mergeCell ref="B50:C50"/>
    <mergeCell ref="C35:D35"/>
    <mergeCell ref="B17:C17"/>
    <mergeCell ref="I2:J2"/>
    <mergeCell ref="B2:H2"/>
    <mergeCell ref="B51:C51"/>
    <mergeCell ref="H38:I38"/>
    <mergeCell ref="B49:C49"/>
    <mergeCell ref="H41:I41"/>
    <mergeCell ref="H42:I42"/>
    <mergeCell ref="H43:I43"/>
    <mergeCell ref="H44:I44"/>
    <mergeCell ref="H45:I45"/>
    <mergeCell ref="H46:I46"/>
    <mergeCell ref="H47:I47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2"/>
  <sheetViews>
    <sheetView topLeftCell="K1" zoomScale="85" zoomScaleNormal="85" workbookViewId="0">
      <selection activeCell="U18" sqref="U18"/>
    </sheetView>
  </sheetViews>
  <sheetFormatPr defaultRowHeight="13.5"/>
  <cols>
    <col min="1" max="1" width="3.625" style="24" customWidth="1"/>
    <col min="2" max="12" width="17.5" style="24" customWidth="1"/>
    <col min="13" max="26" width="15.625" style="24" customWidth="1"/>
    <col min="27" max="16384" width="9" style="24"/>
  </cols>
  <sheetData>
    <row r="1" spans="1:25">
      <c r="A1" s="4"/>
      <c r="B1" s="64" t="s">
        <v>130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25">
      <c r="A2" s="5"/>
      <c r="B2" s="2" t="s">
        <v>23</v>
      </c>
      <c r="C2" s="2" t="s">
        <v>34</v>
      </c>
      <c r="D2" s="2" t="s">
        <v>23</v>
      </c>
      <c r="E2" s="2" t="s">
        <v>36</v>
      </c>
      <c r="F2" s="2" t="s">
        <v>23</v>
      </c>
      <c r="G2" s="2" t="s">
        <v>38</v>
      </c>
      <c r="H2" s="2" t="s">
        <v>23</v>
      </c>
      <c r="I2" s="2" t="s">
        <v>39</v>
      </c>
      <c r="J2" s="2" t="s">
        <v>23</v>
      </c>
      <c r="K2" s="2" t="s">
        <v>40</v>
      </c>
      <c r="L2" s="2" t="s">
        <v>23</v>
      </c>
      <c r="M2" s="2" t="s">
        <v>41</v>
      </c>
      <c r="N2" s="2" t="s">
        <v>23</v>
      </c>
      <c r="O2" s="2" t="s">
        <v>128</v>
      </c>
      <c r="P2" s="2" t="s">
        <v>23</v>
      </c>
      <c r="Q2" s="2" t="s">
        <v>50</v>
      </c>
      <c r="R2" s="2" t="s">
        <v>23</v>
      </c>
      <c r="S2" s="2" t="s">
        <v>129</v>
      </c>
      <c r="U2" s="1" t="s">
        <v>28</v>
      </c>
      <c r="V2" s="1" t="s">
        <v>177</v>
      </c>
      <c r="W2" s="42" t="s">
        <v>176</v>
      </c>
      <c r="X2" s="42" t="s">
        <v>178</v>
      </c>
    </row>
    <row r="3" spans="1:25">
      <c r="A3" s="5"/>
      <c r="B3" s="1">
        <v>34</v>
      </c>
      <c r="C3" s="1">
        <v>1.1000000000000001</v>
      </c>
      <c r="D3" s="1">
        <v>20</v>
      </c>
      <c r="E3" s="1">
        <v>1.1000000000000001</v>
      </c>
      <c r="F3" s="1">
        <v>26</v>
      </c>
      <c r="G3" s="1">
        <v>1.1000000000000001</v>
      </c>
      <c r="H3" s="1">
        <v>36</v>
      </c>
      <c r="I3" s="1">
        <v>0.9</v>
      </c>
      <c r="J3" s="1">
        <v>36</v>
      </c>
      <c r="K3" s="1">
        <v>0.9</v>
      </c>
      <c r="L3" s="71">
        <v>36</v>
      </c>
      <c r="M3" s="71">
        <v>0.9</v>
      </c>
      <c r="N3" s="71">
        <v>43</v>
      </c>
      <c r="O3" s="71">
        <v>1.1000000000000001</v>
      </c>
      <c r="P3" s="71">
        <v>45</v>
      </c>
      <c r="Q3" s="71">
        <v>0.9</v>
      </c>
      <c r="R3" s="71">
        <v>67</v>
      </c>
      <c r="S3" s="71">
        <v>0.9</v>
      </c>
      <c r="U3" s="80" t="s">
        <v>31</v>
      </c>
      <c r="V3" s="80">
        <v>1.1000000000000001</v>
      </c>
      <c r="W3" s="42">
        <f>2005*2</f>
        <v>4010</v>
      </c>
      <c r="X3" s="42">
        <f>W3*30</f>
        <v>120300</v>
      </c>
    </row>
    <row r="4" spans="1:25">
      <c r="A4" s="5"/>
      <c r="B4" s="1">
        <v>33</v>
      </c>
      <c r="C4" s="1">
        <v>1.1274999999999999</v>
      </c>
      <c r="D4" s="1">
        <v>19</v>
      </c>
      <c r="E4" s="1">
        <v>1.1417999999999999</v>
      </c>
      <c r="F4" s="1">
        <v>25</v>
      </c>
      <c r="G4" s="1">
        <v>1.1417999999999999</v>
      </c>
      <c r="H4" s="1">
        <v>35</v>
      </c>
      <c r="I4" s="1">
        <v>0.92249999999999999</v>
      </c>
      <c r="J4" s="1">
        <v>35</v>
      </c>
      <c r="K4" s="1">
        <v>0.92249999999999999</v>
      </c>
      <c r="L4" s="71">
        <v>35</v>
      </c>
      <c r="M4" s="71">
        <v>0.92249999999999999</v>
      </c>
      <c r="N4" s="71">
        <v>42</v>
      </c>
      <c r="O4" s="71">
        <v>1.133</v>
      </c>
      <c r="P4" s="71">
        <v>44</v>
      </c>
      <c r="Q4" s="71">
        <v>0.91169999999999995</v>
      </c>
      <c r="R4" s="71">
        <v>66</v>
      </c>
      <c r="S4" s="71">
        <v>0.91169999999999995</v>
      </c>
      <c r="U4" s="1" t="s">
        <v>32</v>
      </c>
      <c r="V4" s="80">
        <v>1.1499999999999999</v>
      </c>
      <c r="W4" s="42">
        <f>2005+1838</f>
        <v>3843</v>
      </c>
      <c r="X4" s="42">
        <f t="shared" ref="X4:X7" si="0">W4*30</f>
        <v>115290</v>
      </c>
    </row>
    <row r="5" spans="1:25">
      <c r="A5" s="5"/>
      <c r="B5" s="1">
        <v>32</v>
      </c>
      <c r="C5" s="1">
        <v>1.1825000000000001</v>
      </c>
      <c r="D5" s="1">
        <v>18</v>
      </c>
      <c r="E5" s="1">
        <v>1.21</v>
      </c>
      <c r="F5" s="1">
        <v>24</v>
      </c>
      <c r="G5" s="1">
        <v>1.1693</v>
      </c>
      <c r="H5" s="1">
        <v>34</v>
      </c>
      <c r="I5" s="1">
        <v>0.95669999999999999</v>
      </c>
      <c r="J5" s="1">
        <v>34</v>
      </c>
      <c r="K5" s="1">
        <v>0.95669999999999999</v>
      </c>
      <c r="L5" s="71">
        <v>34</v>
      </c>
      <c r="M5" s="71">
        <v>0.95669999999999999</v>
      </c>
      <c r="N5" s="71">
        <v>41</v>
      </c>
      <c r="O5" s="71">
        <v>1.1605000000000001</v>
      </c>
      <c r="P5" s="71">
        <v>43</v>
      </c>
      <c r="Q5" s="71">
        <v>0.93420000000000003</v>
      </c>
      <c r="R5" s="71">
        <v>65</v>
      </c>
      <c r="S5" s="71">
        <v>0.92310000000000003</v>
      </c>
      <c r="U5" s="80" t="s">
        <v>30</v>
      </c>
      <c r="V5" s="80">
        <v>1.2</v>
      </c>
      <c r="W5" s="42">
        <f>1838*2</f>
        <v>3676</v>
      </c>
      <c r="X5" s="42">
        <f t="shared" si="0"/>
        <v>110280</v>
      </c>
    </row>
    <row r="6" spans="1:25">
      <c r="A6" s="5"/>
      <c r="B6" s="1">
        <v>31</v>
      </c>
      <c r="C6" s="1">
        <v>1.2156</v>
      </c>
      <c r="D6" s="1">
        <v>17</v>
      </c>
      <c r="E6" s="1">
        <v>1.2756000000000001</v>
      </c>
      <c r="F6" s="1">
        <v>23</v>
      </c>
      <c r="G6" s="1">
        <v>1.23</v>
      </c>
      <c r="H6" s="1">
        <v>33</v>
      </c>
      <c r="I6" s="1">
        <v>0.97919999999999996</v>
      </c>
      <c r="J6" s="1">
        <v>33</v>
      </c>
      <c r="K6" s="1">
        <v>0.97919999999999996</v>
      </c>
      <c r="L6" s="71">
        <v>33</v>
      </c>
      <c r="M6" s="71">
        <v>0.97919999999999996</v>
      </c>
      <c r="N6" s="71">
        <v>40</v>
      </c>
      <c r="O6" s="71">
        <v>1.177</v>
      </c>
      <c r="P6" s="71">
        <v>42</v>
      </c>
      <c r="Q6" s="71">
        <v>0.95669999999999999</v>
      </c>
      <c r="R6" s="71">
        <v>64</v>
      </c>
      <c r="S6" s="71">
        <v>0.93779999999999997</v>
      </c>
      <c r="U6" s="80" t="s">
        <v>29</v>
      </c>
      <c r="V6" s="80">
        <v>1.1000000000000001</v>
      </c>
      <c r="W6" s="42">
        <v>4010</v>
      </c>
      <c r="X6" s="42">
        <f t="shared" si="0"/>
        <v>120300</v>
      </c>
    </row>
    <row r="7" spans="1:25">
      <c r="A7" s="5"/>
      <c r="B7" s="1">
        <v>30</v>
      </c>
      <c r="C7" s="1">
        <v>1.26</v>
      </c>
      <c r="D7" s="1">
        <v>16</v>
      </c>
      <c r="E7" s="1">
        <v>1.3740000000000001</v>
      </c>
      <c r="F7" s="1">
        <v>22</v>
      </c>
      <c r="G7" s="1">
        <v>1.3956</v>
      </c>
      <c r="H7" s="1">
        <v>32</v>
      </c>
      <c r="I7" s="1">
        <v>1.0017</v>
      </c>
      <c r="J7" s="1">
        <v>32</v>
      </c>
      <c r="K7" s="1">
        <v>1.0017</v>
      </c>
      <c r="L7" s="71">
        <v>32</v>
      </c>
      <c r="M7" s="71">
        <v>1.0017</v>
      </c>
      <c r="N7" s="71">
        <v>39</v>
      </c>
      <c r="O7" s="71">
        <v>1.2022999999999999</v>
      </c>
      <c r="P7" s="71">
        <v>41</v>
      </c>
      <c r="Q7" s="71">
        <v>0.97919999999999996</v>
      </c>
      <c r="R7" s="71">
        <v>63</v>
      </c>
      <c r="S7" s="71">
        <v>0.95309999999999995</v>
      </c>
      <c r="U7" s="80" t="s">
        <v>26</v>
      </c>
      <c r="V7" s="80">
        <v>0.9</v>
      </c>
      <c r="W7" s="42">
        <v>4903</v>
      </c>
      <c r="X7" s="42">
        <f t="shared" si="0"/>
        <v>147090</v>
      </c>
    </row>
    <row r="8" spans="1:25">
      <c r="A8" s="6"/>
      <c r="B8" s="1">
        <v>29</v>
      </c>
      <c r="C8" s="1">
        <v>1.3056000000000001</v>
      </c>
      <c r="D8" s="1">
        <v>15</v>
      </c>
      <c r="E8" s="1">
        <v>1.4916</v>
      </c>
      <c r="F8" s="1">
        <v>21</v>
      </c>
      <c r="G8" s="1">
        <v>1.3595999999999999</v>
      </c>
      <c r="H8" s="1">
        <v>31</v>
      </c>
      <c r="I8" s="1">
        <v>1.0367999999999999</v>
      </c>
      <c r="J8" s="1">
        <v>31</v>
      </c>
      <c r="K8" s="1">
        <v>1.0367999999999999</v>
      </c>
      <c r="L8" s="71">
        <v>31</v>
      </c>
      <c r="M8" s="71">
        <v>1.0367999999999999</v>
      </c>
      <c r="N8" s="71">
        <v>38</v>
      </c>
      <c r="O8" s="71">
        <v>1.266</v>
      </c>
      <c r="P8" s="71">
        <v>40</v>
      </c>
      <c r="Q8" s="71">
        <v>1.0013000000000001</v>
      </c>
      <c r="R8" s="71">
        <v>62</v>
      </c>
      <c r="S8" s="71">
        <v>0.97829999999999995</v>
      </c>
    </row>
    <row r="9" spans="1:25">
      <c r="A9" s="6"/>
      <c r="B9" s="1">
        <v>28</v>
      </c>
      <c r="C9" s="1">
        <v>1.35</v>
      </c>
      <c r="D9" s="1">
        <v>14</v>
      </c>
      <c r="E9" s="1">
        <v>1.5911999999999999</v>
      </c>
      <c r="F9" s="1">
        <v>20</v>
      </c>
      <c r="G9" s="1">
        <v>1.44</v>
      </c>
      <c r="H9" s="1">
        <v>30</v>
      </c>
      <c r="I9" s="1">
        <v>1.08</v>
      </c>
      <c r="J9" s="1">
        <v>30</v>
      </c>
      <c r="K9" s="1">
        <v>1.08</v>
      </c>
      <c r="L9" s="71">
        <v>30</v>
      </c>
      <c r="M9" s="71">
        <v>1.08</v>
      </c>
      <c r="N9" s="71">
        <v>37</v>
      </c>
      <c r="O9" s="71">
        <v>1.278</v>
      </c>
      <c r="P9" s="71">
        <v>39</v>
      </c>
      <c r="Q9" s="71">
        <v>1.0242</v>
      </c>
      <c r="R9" s="71">
        <v>61</v>
      </c>
      <c r="S9" s="71">
        <v>0.99</v>
      </c>
      <c r="U9" s="145" t="s">
        <v>208</v>
      </c>
      <c r="Y9" s="83"/>
    </row>
    <row r="10" spans="1:25">
      <c r="A10" s="6"/>
      <c r="B10" s="1">
        <v>27</v>
      </c>
      <c r="C10" s="1">
        <v>1.4124000000000001</v>
      </c>
      <c r="D10" s="1">
        <v>13</v>
      </c>
      <c r="E10" s="1">
        <v>1.7507999999999999</v>
      </c>
      <c r="F10" s="1">
        <v>19</v>
      </c>
      <c r="G10" s="1">
        <v>1.5</v>
      </c>
      <c r="H10" s="1">
        <v>29</v>
      </c>
      <c r="I10" s="1">
        <v>1.1142000000000001</v>
      </c>
      <c r="J10" s="1">
        <v>29</v>
      </c>
      <c r="K10" s="1">
        <v>1.1142000000000001</v>
      </c>
      <c r="L10" s="71">
        <v>29</v>
      </c>
      <c r="M10" s="71">
        <v>1.1142000000000001</v>
      </c>
      <c r="N10" s="71">
        <v>36</v>
      </c>
      <c r="O10" s="71">
        <v>1.3068</v>
      </c>
      <c r="P10" s="71">
        <v>38</v>
      </c>
      <c r="Q10" s="71">
        <v>1.0575000000000001</v>
      </c>
      <c r="R10" s="71">
        <v>60</v>
      </c>
      <c r="S10" s="71">
        <v>1.0013000000000001</v>
      </c>
      <c r="U10" s="145"/>
    </row>
    <row r="11" spans="1:25" ht="13.5" customHeight="1">
      <c r="A11" s="6"/>
      <c r="B11" s="1">
        <v>26</v>
      </c>
      <c r="C11" s="1">
        <v>1.4556</v>
      </c>
      <c r="D11" s="1">
        <v>12</v>
      </c>
      <c r="E11" s="1">
        <v>1.8959999999999999</v>
      </c>
      <c r="F11" s="1">
        <v>18</v>
      </c>
      <c r="G11" s="1">
        <v>1.6055999999999999</v>
      </c>
      <c r="H11" s="1">
        <v>28</v>
      </c>
      <c r="I11" s="1">
        <v>1.1592</v>
      </c>
      <c r="J11" s="1">
        <v>28</v>
      </c>
      <c r="K11" s="1">
        <v>1.1592</v>
      </c>
      <c r="L11" s="71">
        <v>28</v>
      </c>
      <c r="M11" s="71">
        <v>1.1592</v>
      </c>
      <c r="N11" s="71">
        <v>35</v>
      </c>
      <c r="O11" s="72">
        <v>1.3655076923076923</v>
      </c>
      <c r="P11" s="71">
        <v>37</v>
      </c>
      <c r="Q11" s="72">
        <v>1.1127500000000001</v>
      </c>
      <c r="R11" s="71">
        <v>59</v>
      </c>
      <c r="S11" s="72">
        <v>1.0338689655172415</v>
      </c>
      <c r="U11" s="88"/>
      <c r="V11" s="88"/>
      <c r="Y11" s="4"/>
    </row>
    <row r="12" spans="1:25">
      <c r="A12" s="6"/>
      <c r="B12" s="1">
        <v>25</v>
      </c>
      <c r="C12" s="1">
        <v>1.53</v>
      </c>
      <c r="D12" s="1">
        <v>11</v>
      </c>
      <c r="E12" s="1">
        <v>2.1276000000000002</v>
      </c>
      <c r="F12" s="1">
        <v>17</v>
      </c>
      <c r="G12" s="1">
        <v>1.68</v>
      </c>
      <c r="H12" s="1">
        <v>27</v>
      </c>
      <c r="I12" s="1">
        <v>1.2041999999999999</v>
      </c>
      <c r="J12" s="1">
        <v>27</v>
      </c>
      <c r="K12" s="1">
        <v>1.2041999999999999</v>
      </c>
      <c r="L12" s="71">
        <v>27</v>
      </c>
      <c r="M12" s="71">
        <v>1.2041999999999999</v>
      </c>
      <c r="N12" s="71">
        <v>34</v>
      </c>
      <c r="O12" s="69">
        <v>1.4242153846153847</v>
      </c>
      <c r="P12" s="71">
        <v>36</v>
      </c>
      <c r="Q12" s="72">
        <v>1.1680000000000001</v>
      </c>
      <c r="R12" s="71">
        <v>58</v>
      </c>
      <c r="S12" s="69">
        <v>1.0664379310344829</v>
      </c>
      <c r="U12" s="88"/>
    </row>
    <row r="13" spans="1:25">
      <c r="A13" s="6"/>
      <c r="B13" s="1">
        <v>24</v>
      </c>
      <c r="C13" s="1">
        <v>1.59</v>
      </c>
      <c r="D13" s="1">
        <v>10</v>
      </c>
      <c r="E13" s="1">
        <v>2.4276</v>
      </c>
      <c r="F13" s="1">
        <v>16</v>
      </c>
      <c r="G13" s="1">
        <v>1.8</v>
      </c>
      <c r="H13" s="1">
        <v>26</v>
      </c>
      <c r="I13" s="1">
        <v>1.26</v>
      </c>
      <c r="J13" s="1">
        <v>26</v>
      </c>
      <c r="K13" s="1">
        <v>1.26</v>
      </c>
      <c r="L13" s="71">
        <v>26</v>
      </c>
      <c r="M13" s="71">
        <v>1.26</v>
      </c>
      <c r="N13" s="71">
        <v>33</v>
      </c>
      <c r="O13" s="69">
        <v>1.482923076923077</v>
      </c>
      <c r="P13" s="71">
        <v>35</v>
      </c>
      <c r="Q13" s="72">
        <v>1.2232500000000002</v>
      </c>
      <c r="R13" s="71">
        <v>57</v>
      </c>
      <c r="S13" s="69">
        <v>1.0990068965517243</v>
      </c>
    </row>
    <row r="14" spans="1:25">
      <c r="A14" s="6"/>
      <c r="B14" s="1">
        <v>23</v>
      </c>
      <c r="C14" s="1">
        <v>1.68</v>
      </c>
      <c r="D14" s="1">
        <v>9</v>
      </c>
      <c r="E14" s="1">
        <v>2.6976</v>
      </c>
      <c r="F14" s="1">
        <v>15</v>
      </c>
      <c r="G14" s="1">
        <v>1.9056</v>
      </c>
      <c r="H14" s="1">
        <v>25</v>
      </c>
      <c r="I14" s="1">
        <v>1.3049999999999999</v>
      </c>
      <c r="J14" s="1">
        <v>25</v>
      </c>
      <c r="K14" s="1">
        <v>1.3049999999999999</v>
      </c>
      <c r="L14" s="71">
        <v>25</v>
      </c>
      <c r="M14" s="71">
        <v>1.3049999999999999</v>
      </c>
      <c r="N14" s="71">
        <v>32</v>
      </c>
      <c r="O14" s="69">
        <v>1.5416307692307694</v>
      </c>
      <c r="P14" s="71">
        <v>34</v>
      </c>
      <c r="Q14" s="72">
        <v>1.2785000000000002</v>
      </c>
      <c r="R14" s="71">
        <v>56</v>
      </c>
      <c r="S14" s="69">
        <v>1.1315758620689658</v>
      </c>
    </row>
    <row r="15" spans="1:25">
      <c r="A15" s="6"/>
      <c r="B15" s="1">
        <v>22</v>
      </c>
      <c r="C15" s="1">
        <v>1.734</v>
      </c>
      <c r="D15" s="1">
        <v>8</v>
      </c>
      <c r="E15" s="1">
        <v>3.1932</v>
      </c>
      <c r="F15" s="1">
        <v>14</v>
      </c>
      <c r="G15" s="1">
        <v>2.0699999999999998</v>
      </c>
      <c r="H15" s="1">
        <v>24</v>
      </c>
      <c r="I15" s="1">
        <v>1.35</v>
      </c>
      <c r="J15" s="1">
        <v>24</v>
      </c>
      <c r="K15" s="1">
        <v>1.35</v>
      </c>
      <c r="L15" s="71">
        <v>24</v>
      </c>
      <c r="M15" s="71">
        <v>1.35</v>
      </c>
      <c r="N15" s="71">
        <v>31</v>
      </c>
      <c r="O15" s="69">
        <v>1.6003384615384617</v>
      </c>
      <c r="P15" s="71">
        <v>33</v>
      </c>
      <c r="Q15" s="72">
        <v>1.3337500000000002</v>
      </c>
      <c r="R15" s="71">
        <v>55</v>
      </c>
      <c r="S15" s="69">
        <v>1.1641448275862072</v>
      </c>
    </row>
    <row r="16" spans="1:25">
      <c r="A16" s="6"/>
      <c r="B16" s="1">
        <v>21</v>
      </c>
      <c r="C16" s="1">
        <v>1.8455999999999999</v>
      </c>
      <c r="D16" s="1">
        <v>7</v>
      </c>
      <c r="E16" s="1">
        <v>3.7252999999999998</v>
      </c>
      <c r="F16" s="1">
        <v>13</v>
      </c>
      <c r="G16" s="1">
        <v>2.2595999999999998</v>
      </c>
      <c r="H16" s="1">
        <v>23</v>
      </c>
      <c r="I16" s="1">
        <v>1.4175</v>
      </c>
      <c r="J16" s="1">
        <v>23</v>
      </c>
      <c r="K16" s="1">
        <v>1.4175</v>
      </c>
      <c r="L16" s="71">
        <v>23</v>
      </c>
      <c r="M16" s="71">
        <v>1.4175</v>
      </c>
      <c r="N16" s="71">
        <v>30</v>
      </c>
      <c r="O16" s="69">
        <v>1.6590461538461541</v>
      </c>
      <c r="P16" s="71">
        <v>32</v>
      </c>
      <c r="Q16" s="72">
        <v>1.3890000000000002</v>
      </c>
      <c r="R16" s="71">
        <v>54</v>
      </c>
      <c r="S16" s="69">
        <v>1.1967137931034486</v>
      </c>
      <c r="U16" s="70"/>
      <c r="Y16" s="4"/>
    </row>
    <row r="17" spans="1:27">
      <c r="A17" s="4"/>
      <c r="B17" s="1">
        <v>20</v>
      </c>
      <c r="C17" s="1">
        <v>1.9656</v>
      </c>
      <c r="D17" s="1"/>
      <c r="E17" s="1"/>
      <c r="F17" s="1">
        <v>12</v>
      </c>
      <c r="G17" s="1">
        <v>2.4276</v>
      </c>
      <c r="H17" s="1">
        <v>22</v>
      </c>
      <c r="I17" s="1">
        <v>1.4850000000000001</v>
      </c>
      <c r="J17" s="1">
        <v>22</v>
      </c>
      <c r="K17" s="1">
        <v>1.4850000000000001</v>
      </c>
      <c r="L17" s="71">
        <v>22</v>
      </c>
      <c r="M17" s="71">
        <v>1.4850000000000001</v>
      </c>
      <c r="N17" s="71">
        <v>29</v>
      </c>
      <c r="O17" s="69">
        <v>1.7177538461538464</v>
      </c>
      <c r="P17" s="71">
        <v>31</v>
      </c>
      <c r="Q17" s="72">
        <v>1.4442500000000003</v>
      </c>
      <c r="R17" s="71">
        <v>53</v>
      </c>
      <c r="S17" s="69">
        <v>1.22928275862069</v>
      </c>
      <c r="U17" s="70"/>
      <c r="Y17" s="4"/>
    </row>
    <row r="18" spans="1:27">
      <c r="A18" s="4"/>
      <c r="B18" s="1">
        <v>19</v>
      </c>
      <c r="C18" s="1">
        <v>2.0556000000000001</v>
      </c>
      <c r="D18" s="1"/>
      <c r="E18" s="1"/>
      <c r="F18" s="1">
        <v>11</v>
      </c>
      <c r="G18" s="1">
        <v>2.7120000000000002</v>
      </c>
      <c r="H18" s="1">
        <v>21</v>
      </c>
      <c r="I18" s="1">
        <v>1.5525</v>
      </c>
      <c r="J18" s="1">
        <v>21</v>
      </c>
      <c r="K18" s="1">
        <v>1.5525</v>
      </c>
      <c r="L18" s="71">
        <v>21</v>
      </c>
      <c r="M18" s="71">
        <v>1.5525</v>
      </c>
      <c r="N18" s="71">
        <v>28</v>
      </c>
      <c r="O18" s="69">
        <v>1.7764615384615388</v>
      </c>
      <c r="P18" s="71">
        <v>30</v>
      </c>
      <c r="Q18" s="72">
        <v>1.4995000000000003</v>
      </c>
      <c r="R18" s="71">
        <v>52</v>
      </c>
      <c r="S18" s="69">
        <v>1.2618517241379315</v>
      </c>
      <c r="U18" s="70"/>
      <c r="Y18" s="4"/>
    </row>
    <row r="19" spans="1:27">
      <c r="A19" s="4"/>
      <c r="B19" s="1">
        <v>18</v>
      </c>
      <c r="C19" s="1">
        <v>2.202</v>
      </c>
      <c r="D19" s="1"/>
      <c r="E19" s="1"/>
      <c r="F19" s="1">
        <v>10</v>
      </c>
      <c r="G19" s="1">
        <v>2.9256000000000002</v>
      </c>
      <c r="H19" s="1">
        <v>20</v>
      </c>
      <c r="I19" s="1">
        <v>1.6407</v>
      </c>
      <c r="J19" s="1">
        <v>20</v>
      </c>
      <c r="K19" s="1">
        <v>1.6407</v>
      </c>
      <c r="L19" s="71">
        <v>20</v>
      </c>
      <c r="M19" s="71">
        <v>1.6407</v>
      </c>
      <c r="N19" s="71">
        <v>27</v>
      </c>
      <c r="O19" s="69">
        <v>1.8351692307692311</v>
      </c>
      <c r="P19" s="71">
        <v>29</v>
      </c>
      <c r="Q19" s="72">
        <v>1.5547500000000003</v>
      </c>
      <c r="R19" s="71">
        <v>51</v>
      </c>
      <c r="S19" s="69">
        <v>1.2944206896551729</v>
      </c>
    </row>
    <row r="20" spans="1:27">
      <c r="A20" s="4"/>
      <c r="B20" s="1">
        <v>17</v>
      </c>
      <c r="C20" s="1">
        <v>2.3220000000000001</v>
      </c>
      <c r="D20" s="1"/>
      <c r="E20" s="1"/>
      <c r="F20" s="1">
        <v>9</v>
      </c>
      <c r="G20" s="1">
        <v>3.2917000000000001</v>
      </c>
      <c r="H20" s="1">
        <v>19</v>
      </c>
      <c r="I20" s="1">
        <v>1.7415</v>
      </c>
      <c r="J20" s="1">
        <v>19</v>
      </c>
      <c r="K20" s="1">
        <v>1.7415</v>
      </c>
      <c r="L20" s="71">
        <v>19</v>
      </c>
      <c r="M20" s="71">
        <v>1.7415</v>
      </c>
      <c r="N20" s="71">
        <v>26</v>
      </c>
      <c r="O20" s="69">
        <v>1.8938769230769235</v>
      </c>
      <c r="P20" s="71">
        <v>28</v>
      </c>
      <c r="Q20" s="72">
        <v>1.6100000000000003</v>
      </c>
      <c r="R20" s="71">
        <v>50</v>
      </c>
      <c r="S20" s="69">
        <v>1.3269896551724143</v>
      </c>
      <c r="W20" s="86"/>
      <c r="X20" s="4"/>
      <c r="Y20" s="86"/>
      <c r="Z20" s="83"/>
      <c r="AA20" s="89"/>
    </row>
    <row r="21" spans="1:27">
      <c r="A21" s="4"/>
      <c r="B21" s="1">
        <v>16</v>
      </c>
      <c r="C21" s="1">
        <v>2.5019999999999998</v>
      </c>
      <c r="D21" s="1"/>
      <c r="E21" s="1"/>
      <c r="F21" s="1">
        <v>8</v>
      </c>
      <c r="G21" s="1">
        <v>3.7227999999999999</v>
      </c>
      <c r="H21" s="1">
        <v>18</v>
      </c>
      <c r="I21" s="1">
        <v>1.8431999999999999</v>
      </c>
      <c r="J21" s="1">
        <v>18</v>
      </c>
      <c r="K21" s="1">
        <v>1.8431999999999999</v>
      </c>
      <c r="L21" s="71">
        <v>18</v>
      </c>
      <c r="M21" s="71">
        <v>1.8431999999999999</v>
      </c>
      <c r="N21" s="71">
        <v>25</v>
      </c>
      <c r="O21" s="69">
        <v>1.9525846153846158</v>
      </c>
      <c r="P21" s="71">
        <v>27</v>
      </c>
      <c r="Q21" s="72">
        <v>1.6652500000000003</v>
      </c>
      <c r="R21" s="71">
        <v>49</v>
      </c>
      <c r="S21" s="69">
        <v>1.3595586206896557</v>
      </c>
    </row>
    <row r="22" spans="1:27">
      <c r="A22" s="4"/>
      <c r="B22" s="1">
        <v>15</v>
      </c>
      <c r="C22" s="1">
        <v>2.6520000000000001</v>
      </c>
      <c r="D22" s="1"/>
      <c r="E22" s="1"/>
      <c r="F22" s="1"/>
      <c r="G22" s="1"/>
      <c r="H22" s="1">
        <v>17</v>
      </c>
      <c r="I22" s="1">
        <v>1.9575</v>
      </c>
      <c r="J22" s="1">
        <v>17</v>
      </c>
      <c r="K22" s="1">
        <v>1.9575</v>
      </c>
      <c r="L22" s="71">
        <v>17</v>
      </c>
      <c r="M22" s="71">
        <v>1.9575</v>
      </c>
      <c r="N22" s="71">
        <v>24</v>
      </c>
      <c r="O22" s="69">
        <v>2.0112923076923082</v>
      </c>
      <c r="P22" s="71">
        <v>26</v>
      </c>
      <c r="Q22" s="72">
        <v>1.7205000000000004</v>
      </c>
      <c r="R22" s="71">
        <v>48</v>
      </c>
      <c r="S22" s="69">
        <v>1.3921275862068971</v>
      </c>
      <c r="W22" s="4"/>
      <c r="Y22" s="4"/>
      <c r="Z22" s="4"/>
      <c r="AA22" s="4"/>
    </row>
    <row r="23" spans="1:27">
      <c r="A23" s="4"/>
      <c r="B23" s="1">
        <v>14</v>
      </c>
      <c r="C23" s="1">
        <v>2.9076</v>
      </c>
      <c r="D23" s="1"/>
      <c r="E23" s="1"/>
      <c r="F23" s="1"/>
      <c r="G23" s="1"/>
      <c r="H23" s="1">
        <v>16</v>
      </c>
      <c r="I23" s="1">
        <v>2.0474999999999999</v>
      </c>
      <c r="J23" s="1">
        <v>16</v>
      </c>
      <c r="K23" s="1">
        <v>2.0474999999999999</v>
      </c>
      <c r="L23" s="71">
        <v>16</v>
      </c>
      <c r="M23" s="71">
        <v>2.0474999999999999</v>
      </c>
      <c r="N23" s="71">
        <v>23</v>
      </c>
      <c r="O23" s="71">
        <v>2.0699999999999998</v>
      </c>
      <c r="P23" s="71">
        <v>25</v>
      </c>
      <c r="Q23" s="72">
        <v>1.7757500000000004</v>
      </c>
      <c r="R23" s="71">
        <v>47</v>
      </c>
      <c r="S23" s="69">
        <v>1.4246965517241386</v>
      </c>
    </row>
    <row r="24" spans="1:27">
      <c r="A24" s="4"/>
      <c r="B24" s="1">
        <v>13</v>
      </c>
      <c r="C24" s="1">
        <v>3.1055999999999999</v>
      </c>
      <c r="D24" s="1"/>
      <c r="E24" s="1"/>
      <c r="F24" s="1"/>
      <c r="G24" s="1"/>
      <c r="H24" s="1">
        <v>15</v>
      </c>
      <c r="I24" s="1">
        <v>2.2050000000000001</v>
      </c>
      <c r="J24" s="1">
        <v>15</v>
      </c>
      <c r="K24" s="1">
        <v>2.2050000000000001</v>
      </c>
      <c r="L24" s="71">
        <v>15</v>
      </c>
      <c r="M24" s="71">
        <v>2.2050000000000001</v>
      </c>
      <c r="N24" s="71">
        <v>22</v>
      </c>
      <c r="O24" s="71">
        <v>2.1432000000000002</v>
      </c>
      <c r="P24" s="71">
        <v>24</v>
      </c>
      <c r="Q24" s="72">
        <v>1.8310000000000004</v>
      </c>
      <c r="R24" s="71">
        <v>46</v>
      </c>
      <c r="S24" s="69">
        <v>1.45726551724138</v>
      </c>
    </row>
    <row r="25" spans="1:27">
      <c r="A25" s="4"/>
      <c r="B25" s="1">
        <v>12</v>
      </c>
      <c r="C25" s="1">
        <v>3.4289999999999998</v>
      </c>
      <c r="D25" s="1"/>
      <c r="E25" s="1"/>
      <c r="F25" s="1"/>
      <c r="G25" s="1"/>
      <c r="H25" s="1">
        <v>14</v>
      </c>
      <c r="I25" s="1">
        <v>2.3742000000000001</v>
      </c>
      <c r="J25" s="1">
        <v>14</v>
      </c>
      <c r="K25" s="1">
        <v>2.3742000000000001</v>
      </c>
      <c r="L25" s="71">
        <v>14</v>
      </c>
      <c r="M25" s="71">
        <v>2.3742000000000001</v>
      </c>
      <c r="N25" s="71">
        <v>21</v>
      </c>
      <c r="O25" s="71">
        <v>2.3088000000000002</v>
      </c>
      <c r="P25" s="71">
        <v>23</v>
      </c>
      <c r="Q25" s="72">
        <v>1.8862500000000004</v>
      </c>
      <c r="R25" s="71">
        <v>45</v>
      </c>
      <c r="S25" s="69">
        <v>1.4898344827586214</v>
      </c>
    </row>
    <row r="26" spans="1:27">
      <c r="A26" s="4"/>
      <c r="B26" s="1">
        <v>11</v>
      </c>
      <c r="C26" s="1">
        <v>3.7846000000000002</v>
      </c>
      <c r="D26" s="1"/>
      <c r="E26" s="1"/>
      <c r="F26" s="1"/>
      <c r="G26" s="1"/>
      <c r="H26" s="1">
        <v>13</v>
      </c>
      <c r="I26" s="1">
        <v>2.58</v>
      </c>
      <c r="J26" s="1">
        <v>13</v>
      </c>
      <c r="K26" s="1">
        <v>2.585</v>
      </c>
      <c r="L26" s="71">
        <v>13</v>
      </c>
      <c r="M26" s="71">
        <v>2.585</v>
      </c>
      <c r="N26" s="71">
        <v>20</v>
      </c>
      <c r="O26" s="71">
        <v>2.4011999999999998</v>
      </c>
      <c r="P26" s="71">
        <v>22</v>
      </c>
      <c r="Q26" s="72">
        <v>1.9415000000000004</v>
      </c>
      <c r="R26" s="71">
        <v>44</v>
      </c>
      <c r="S26" s="69">
        <v>1.5224034482758628</v>
      </c>
    </row>
    <row r="27" spans="1:27">
      <c r="A27" s="4"/>
      <c r="B27" s="1"/>
      <c r="C27" s="1"/>
      <c r="D27" s="1"/>
      <c r="E27" s="1"/>
      <c r="F27" s="1"/>
      <c r="G27" s="1"/>
      <c r="H27" s="1">
        <v>12</v>
      </c>
      <c r="I27" s="1">
        <v>2.8193000000000001</v>
      </c>
      <c r="J27" s="1">
        <v>12</v>
      </c>
      <c r="K27" s="1">
        <v>2.8193000000000001</v>
      </c>
      <c r="L27" s="71">
        <v>12</v>
      </c>
      <c r="M27" s="71">
        <v>2.8193000000000001</v>
      </c>
      <c r="N27" s="71">
        <v>19</v>
      </c>
      <c r="O27" s="71">
        <v>2.5007999999999999</v>
      </c>
      <c r="P27" s="71">
        <v>21</v>
      </c>
      <c r="Q27" s="72">
        <v>1.9967500000000005</v>
      </c>
      <c r="R27" s="71">
        <v>43</v>
      </c>
      <c r="S27" s="69">
        <v>1.5549724137931042</v>
      </c>
      <c r="W27" s="4"/>
      <c r="Y27" s="4"/>
      <c r="Z27" s="4"/>
      <c r="AA27" s="4"/>
    </row>
    <row r="28" spans="1:27">
      <c r="A28" s="4"/>
      <c r="B28" s="1"/>
      <c r="C28" s="1"/>
      <c r="D28" s="1"/>
      <c r="E28" s="1"/>
      <c r="F28" s="1"/>
      <c r="G28" s="1"/>
      <c r="H28" s="1">
        <v>11</v>
      </c>
      <c r="I28" s="1">
        <v>3.06</v>
      </c>
      <c r="J28" s="1">
        <v>11</v>
      </c>
      <c r="K28" s="1">
        <v>3.06</v>
      </c>
      <c r="L28" s="71">
        <v>11</v>
      </c>
      <c r="M28" s="71">
        <v>3.06</v>
      </c>
      <c r="N28" s="71">
        <v>18</v>
      </c>
      <c r="O28" s="71">
        <v>2.7275999999999998</v>
      </c>
      <c r="P28" s="71">
        <v>20</v>
      </c>
      <c r="Q28" s="71">
        <v>2.052</v>
      </c>
      <c r="R28" s="71">
        <v>42</v>
      </c>
      <c r="S28" s="69">
        <v>1.5875413793103457</v>
      </c>
      <c r="W28" s="4"/>
      <c r="Y28" s="4"/>
      <c r="Z28" s="73"/>
      <c r="AA28" s="73"/>
    </row>
    <row r="29" spans="1:27">
      <c r="A29" s="4"/>
      <c r="B29" s="1"/>
      <c r="C29" s="1"/>
      <c r="D29" s="1"/>
      <c r="E29" s="1"/>
      <c r="F29" s="1"/>
      <c r="G29" s="1"/>
      <c r="H29" s="1">
        <v>10</v>
      </c>
      <c r="I29" s="1">
        <v>3.3786999999999998</v>
      </c>
      <c r="J29" s="1">
        <v>10</v>
      </c>
      <c r="K29" s="1">
        <v>3.3786999999999998</v>
      </c>
      <c r="L29" s="71">
        <v>10</v>
      </c>
      <c r="M29" s="71">
        <v>3.3786999999999998</v>
      </c>
      <c r="N29" s="71">
        <v>17</v>
      </c>
      <c r="O29" s="71">
        <v>2.8572000000000002</v>
      </c>
      <c r="P29" s="71">
        <v>19</v>
      </c>
      <c r="Q29" s="71">
        <v>2.1528</v>
      </c>
      <c r="R29" s="71">
        <v>41</v>
      </c>
      <c r="S29" s="69">
        <v>1.6201103448275871</v>
      </c>
      <c r="W29" s="4"/>
      <c r="Y29" s="4"/>
      <c r="Z29" s="4"/>
      <c r="AA29" s="4"/>
    </row>
    <row r="30" spans="1:27"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71">
        <v>16</v>
      </c>
      <c r="O30" s="71">
        <v>3.0011999999999999</v>
      </c>
      <c r="P30" s="71">
        <v>18</v>
      </c>
      <c r="Q30" s="71">
        <v>2.2589999999999999</v>
      </c>
      <c r="R30" s="71">
        <v>40</v>
      </c>
      <c r="S30" s="69">
        <v>1.6526793103448285</v>
      </c>
    </row>
    <row r="31" spans="1:27"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71">
        <v>15</v>
      </c>
      <c r="O31" s="71">
        <v>3.1583999999999999</v>
      </c>
      <c r="P31" s="71">
        <v>17</v>
      </c>
      <c r="Q31" s="71">
        <v>2.4386999999999999</v>
      </c>
      <c r="R31" s="71">
        <v>39</v>
      </c>
      <c r="S31" s="69">
        <v>1.6852482758620699</v>
      </c>
    </row>
    <row r="32" spans="1:27">
      <c r="B32" s="42"/>
      <c r="C32" s="42"/>
      <c r="D32" s="42"/>
      <c r="E32" s="42"/>
      <c r="F32" s="42"/>
      <c r="G32" s="42"/>
      <c r="H32" s="42"/>
      <c r="I32" s="42"/>
      <c r="J32" s="77"/>
      <c r="K32" s="42"/>
      <c r="L32" s="42"/>
      <c r="M32" s="42"/>
      <c r="N32" s="71">
        <v>14</v>
      </c>
      <c r="O32" s="71">
        <v>3.5304000000000002</v>
      </c>
      <c r="P32" s="71">
        <v>16</v>
      </c>
      <c r="Q32" s="71">
        <v>2.5828000000000002</v>
      </c>
      <c r="R32" s="71">
        <v>38</v>
      </c>
      <c r="S32" s="69">
        <v>1.7178172413793114</v>
      </c>
    </row>
    <row r="33" spans="2:19">
      <c r="B33" s="42"/>
      <c r="C33" s="42"/>
      <c r="D33" s="42"/>
      <c r="E33" s="42"/>
      <c r="F33" s="42"/>
      <c r="G33" s="42"/>
      <c r="H33" s="42"/>
      <c r="I33" s="42"/>
      <c r="J33" s="1"/>
      <c r="K33" s="42"/>
      <c r="L33" s="42"/>
      <c r="M33" s="42"/>
      <c r="N33" s="42"/>
      <c r="O33" s="42"/>
      <c r="P33" s="71">
        <v>15</v>
      </c>
      <c r="Q33" s="71">
        <v>2.7334999999999998</v>
      </c>
      <c r="R33" s="71">
        <v>37</v>
      </c>
      <c r="S33" s="69">
        <v>1.7503862068965528</v>
      </c>
    </row>
    <row r="34" spans="2:19">
      <c r="B34" s="42"/>
      <c r="C34" s="42"/>
      <c r="D34" s="42"/>
      <c r="E34" s="42"/>
      <c r="F34" s="42"/>
      <c r="G34" s="42"/>
      <c r="H34" s="42"/>
      <c r="I34" s="42"/>
      <c r="J34" s="1"/>
      <c r="K34" s="42"/>
      <c r="L34" s="42"/>
      <c r="M34" s="42"/>
      <c r="N34" s="42"/>
      <c r="O34" s="42"/>
      <c r="P34" s="71">
        <v>14</v>
      </c>
      <c r="Q34" s="71">
        <v>3.0106999999999999</v>
      </c>
      <c r="R34" s="71">
        <v>36</v>
      </c>
      <c r="S34" s="69">
        <v>1.7829551724137942</v>
      </c>
    </row>
    <row r="35" spans="2:19">
      <c r="B35" s="42"/>
      <c r="C35" s="42"/>
      <c r="D35" s="42"/>
      <c r="E35" s="42"/>
      <c r="F35" s="42"/>
      <c r="G35" s="42"/>
      <c r="H35" s="42"/>
      <c r="I35" s="42"/>
      <c r="J35" s="1"/>
      <c r="K35" s="42"/>
      <c r="L35" s="42"/>
      <c r="M35" s="42"/>
      <c r="N35" s="42"/>
      <c r="O35" s="42"/>
      <c r="P35" s="71">
        <v>13</v>
      </c>
      <c r="Q35" s="71">
        <v>3.2229999999999999</v>
      </c>
      <c r="R35" s="71">
        <v>35</v>
      </c>
      <c r="S35" s="69">
        <v>1.8155241379310356</v>
      </c>
    </row>
    <row r="36" spans="2:19">
      <c r="B36" s="42"/>
      <c r="C36" s="42"/>
      <c r="D36" s="42"/>
      <c r="E36" s="42"/>
      <c r="F36" s="42"/>
      <c r="G36" s="42"/>
      <c r="H36" s="42"/>
      <c r="I36" s="42"/>
      <c r="J36" s="1"/>
      <c r="K36" s="42"/>
      <c r="L36" s="42"/>
      <c r="M36" s="42"/>
      <c r="N36" s="42"/>
      <c r="O36" s="42"/>
      <c r="P36" s="42"/>
      <c r="Q36" s="42"/>
      <c r="R36" s="71">
        <v>34</v>
      </c>
      <c r="S36" s="69">
        <v>1.848093103448277</v>
      </c>
    </row>
    <row r="37" spans="2:19">
      <c r="B37" s="42"/>
      <c r="C37" s="42"/>
      <c r="D37" s="42"/>
      <c r="E37" s="42"/>
      <c r="F37" s="42"/>
      <c r="G37" s="42"/>
      <c r="H37" s="42"/>
      <c r="I37" s="42"/>
      <c r="J37" s="1"/>
      <c r="K37" s="42"/>
      <c r="L37" s="42"/>
      <c r="M37" s="42"/>
      <c r="N37" s="71"/>
      <c r="O37" s="71"/>
      <c r="P37" s="42"/>
      <c r="Q37" s="42"/>
      <c r="R37" s="71">
        <v>33</v>
      </c>
      <c r="S37" s="69">
        <v>1.8806620689655185</v>
      </c>
    </row>
    <row r="38" spans="2:19">
      <c r="B38" s="42"/>
      <c r="C38" s="42"/>
      <c r="D38" s="42"/>
      <c r="E38" s="42"/>
      <c r="F38" s="42"/>
      <c r="G38" s="42"/>
      <c r="H38" s="42"/>
      <c r="I38" s="42"/>
      <c r="J38" s="1"/>
      <c r="K38" s="42"/>
      <c r="L38" s="78"/>
      <c r="M38" s="42"/>
      <c r="N38" s="71"/>
      <c r="O38" s="71"/>
      <c r="P38" s="42"/>
      <c r="Q38" s="42"/>
      <c r="R38" s="71">
        <v>32</v>
      </c>
      <c r="S38" s="69">
        <v>1.9132310344827599</v>
      </c>
    </row>
    <row r="39" spans="2:19">
      <c r="B39" s="42"/>
      <c r="C39" s="42"/>
      <c r="D39" s="42"/>
      <c r="E39" s="42"/>
      <c r="F39" s="42"/>
      <c r="G39" s="42"/>
      <c r="H39" s="42"/>
      <c r="I39" s="42"/>
      <c r="J39" s="1"/>
      <c r="K39" s="42"/>
      <c r="L39" s="78"/>
      <c r="M39" s="42"/>
      <c r="N39" s="71"/>
      <c r="O39" s="71"/>
      <c r="P39" s="42"/>
      <c r="Q39" s="42"/>
      <c r="R39" s="71">
        <v>31</v>
      </c>
      <c r="S39" s="71">
        <v>1.9458</v>
      </c>
    </row>
    <row r="40" spans="2:19">
      <c r="B40" s="42"/>
      <c r="C40" s="42"/>
      <c r="D40" s="42"/>
      <c r="E40" s="42"/>
      <c r="F40" s="42"/>
      <c r="G40" s="42"/>
      <c r="H40" s="42"/>
      <c r="I40" s="42"/>
      <c r="J40" s="42"/>
      <c r="K40" s="71"/>
      <c r="L40" s="78"/>
      <c r="M40" s="42"/>
      <c r="N40" s="79"/>
      <c r="O40" s="79"/>
      <c r="P40" s="42"/>
      <c r="Q40" s="42"/>
      <c r="R40" s="71">
        <v>30</v>
      </c>
      <c r="S40" s="71">
        <v>2.0249999999999999</v>
      </c>
    </row>
    <row r="41" spans="2:19">
      <c r="B41" s="42"/>
      <c r="C41" s="42"/>
      <c r="D41" s="42"/>
      <c r="E41" s="42"/>
      <c r="F41" s="42"/>
      <c r="G41" s="42"/>
      <c r="H41" s="42"/>
      <c r="I41" s="42"/>
      <c r="J41" s="42"/>
      <c r="K41" s="71"/>
      <c r="L41" s="78"/>
      <c r="M41" s="42"/>
      <c r="N41" s="79"/>
      <c r="O41" s="79"/>
      <c r="P41" s="42"/>
      <c r="Q41" s="42"/>
      <c r="R41" s="71">
        <v>29</v>
      </c>
      <c r="S41" s="71">
        <v>2.1150000000000002</v>
      </c>
    </row>
    <row r="42" spans="2:19">
      <c r="B42" s="42"/>
      <c r="C42" s="42"/>
      <c r="D42" s="42"/>
      <c r="E42" s="42"/>
      <c r="F42" s="42"/>
      <c r="G42" s="42"/>
      <c r="H42" s="42"/>
      <c r="I42" s="42"/>
      <c r="J42" s="42"/>
      <c r="K42" s="71"/>
      <c r="L42" s="78"/>
      <c r="M42" s="42"/>
      <c r="N42" s="79"/>
      <c r="O42" s="79"/>
      <c r="P42" s="42"/>
      <c r="Q42" s="42"/>
      <c r="R42" s="71">
        <v>28</v>
      </c>
      <c r="S42" s="71">
        <v>2.1825000000000001</v>
      </c>
    </row>
    <row r="43" spans="2:19">
      <c r="B43" s="42"/>
      <c r="C43" s="42"/>
      <c r="D43" s="42"/>
      <c r="E43" s="42"/>
      <c r="F43" s="42"/>
      <c r="G43" s="42"/>
      <c r="H43" s="42"/>
      <c r="I43" s="42"/>
      <c r="J43" s="42"/>
      <c r="K43" s="71"/>
      <c r="L43" s="78"/>
      <c r="M43" s="42"/>
      <c r="N43" s="79"/>
      <c r="O43" s="79"/>
      <c r="P43" s="42"/>
      <c r="Q43" s="42"/>
      <c r="R43" s="71">
        <v>27</v>
      </c>
      <c r="S43" s="71">
        <v>2.2725</v>
      </c>
    </row>
    <row r="44" spans="2:19">
      <c r="B44" s="42"/>
      <c r="C44" s="42"/>
      <c r="D44" s="42"/>
      <c r="E44" s="42"/>
      <c r="F44" s="42"/>
      <c r="G44" s="42"/>
      <c r="H44" s="42"/>
      <c r="I44" s="42"/>
      <c r="J44" s="42"/>
      <c r="K44" s="71"/>
      <c r="L44" s="78"/>
      <c r="M44" s="42"/>
      <c r="N44" s="79"/>
      <c r="O44" s="79"/>
      <c r="P44" s="42"/>
      <c r="Q44" s="42"/>
      <c r="R44" s="71">
        <v>26</v>
      </c>
      <c r="S44" s="71">
        <v>2.3650000000000002</v>
      </c>
    </row>
    <row r="45" spans="2:19">
      <c r="B45" s="42"/>
      <c r="C45" s="42"/>
      <c r="D45" s="42"/>
      <c r="E45" s="42"/>
      <c r="F45" s="42"/>
      <c r="G45" s="42"/>
      <c r="H45" s="42"/>
      <c r="I45" s="42"/>
      <c r="J45" s="42"/>
      <c r="K45" s="71"/>
      <c r="L45" s="42"/>
      <c r="M45" s="42"/>
      <c r="N45" s="79"/>
      <c r="O45" s="79"/>
      <c r="P45" s="42"/>
      <c r="Q45" s="42"/>
      <c r="R45" s="71">
        <v>25</v>
      </c>
      <c r="S45" s="71">
        <v>2.4529999999999998</v>
      </c>
    </row>
    <row r="46" spans="2:19">
      <c r="B46" s="42"/>
      <c r="C46" s="42"/>
      <c r="D46" s="42"/>
      <c r="E46" s="42"/>
      <c r="F46" s="42"/>
      <c r="G46" s="42"/>
      <c r="H46" s="42"/>
      <c r="I46" s="42"/>
      <c r="J46" s="42"/>
      <c r="K46" s="71"/>
      <c r="L46" s="42"/>
      <c r="M46" s="42"/>
      <c r="N46" s="79"/>
      <c r="O46" s="79"/>
      <c r="P46" s="42"/>
      <c r="Q46" s="42"/>
      <c r="R46" s="71">
        <v>24</v>
      </c>
      <c r="S46" s="71">
        <v>2.5630000000000002</v>
      </c>
    </row>
    <row r="47" spans="2:19">
      <c r="B47" s="42"/>
      <c r="C47" s="42"/>
      <c r="D47" s="42"/>
      <c r="E47" s="42"/>
      <c r="F47" s="42"/>
      <c r="G47" s="42"/>
      <c r="H47" s="42"/>
      <c r="I47" s="42"/>
      <c r="J47" s="42"/>
      <c r="K47" s="71"/>
      <c r="L47" s="42"/>
      <c r="M47" s="42"/>
      <c r="N47" s="79"/>
      <c r="O47" s="79"/>
      <c r="P47" s="42"/>
      <c r="Q47" s="42"/>
      <c r="R47" s="71">
        <v>23</v>
      </c>
      <c r="S47" s="71">
        <v>2.673</v>
      </c>
    </row>
    <row r="48" spans="2:19">
      <c r="B48" s="42"/>
      <c r="C48" s="42"/>
      <c r="D48" s="42"/>
      <c r="E48" s="42"/>
      <c r="F48" s="42"/>
      <c r="G48" s="42"/>
      <c r="H48" s="42"/>
      <c r="I48" s="42"/>
      <c r="J48" s="42"/>
      <c r="K48" s="71"/>
      <c r="L48" s="42"/>
      <c r="M48" s="42"/>
      <c r="N48" s="79"/>
      <c r="O48" s="79"/>
      <c r="P48" s="42"/>
      <c r="Q48" s="42"/>
      <c r="R48" s="71">
        <v>22</v>
      </c>
      <c r="S48" s="71">
        <v>2.794</v>
      </c>
    </row>
    <row r="49" spans="2:19">
      <c r="B49" s="42"/>
      <c r="C49" s="42"/>
      <c r="D49" s="42"/>
      <c r="E49" s="42"/>
      <c r="F49" s="42"/>
      <c r="G49" s="42"/>
      <c r="H49" s="42"/>
      <c r="I49" s="42"/>
      <c r="J49" s="42"/>
      <c r="K49" s="71"/>
      <c r="L49" s="42"/>
      <c r="M49" s="42"/>
      <c r="N49" s="79"/>
      <c r="O49" s="79"/>
      <c r="P49" s="42"/>
      <c r="Q49" s="42"/>
      <c r="R49" s="71">
        <v>21</v>
      </c>
      <c r="S49" s="71">
        <v>2.9348000000000001</v>
      </c>
    </row>
    <row r="50" spans="2:19">
      <c r="B50" s="42"/>
      <c r="C50" s="42"/>
      <c r="D50" s="42"/>
      <c r="E50" s="42"/>
      <c r="F50" s="42"/>
      <c r="G50" s="42"/>
      <c r="H50" s="42"/>
      <c r="I50" s="42"/>
      <c r="J50" s="42"/>
      <c r="K50" s="71"/>
      <c r="L50" s="42"/>
      <c r="M50" s="42"/>
      <c r="N50" s="79"/>
      <c r="O50" s="79"/>
      <c r="P50" s="42"/>
      <c r="Q50" s="42"/>
      <c r="R50" s="71">
        <v>20</v>
      </c>
      <c r="S50" s="71">
        <v>3.0855000000000001</v>
      </c>
    </row>
    <row r="51" spans="2:19">
      <c r="B51" s="42"/>
      <c r="C51" s="42"/>
      <c r="D51" s="42"/>
      <c r="E51" s="42"/>
      <c r="F51" s="42"/>
      <c r="G51" s="42"/>
      <c r="H51" s="42"/>
      <c r="I51" s="42"/>
      <c r="J51" s="42"/>
      <c r="K51" s="71"/>
      <c r="L51" s="42"/>
      <c r="M51" s="42"/>
      <c r="N51" s="79"/>
      <c r="O51" s="79"/>
      <c r="P51" s="42"/>
      <c r="Q51" s="42"/>
      <c r="R51" s="71">
        <v>19</v>
      </c>
      <c r="S51" s="71">
        <v>3.2559999999999998</v>
      </c>
    </row>
    <row r="52" spans="2:19">
      <c r="K52" s="73"/>
      <c r="N52" s="74"/>
      <c r="O52" s="74"/>
    </row>
    <row r="53" spans="2:19">
      <c r="K53" s="73"/>
      <c r="N53" s="74"/>
      <c r="O53" s="74"/>
    </row>
    <row r="54" spans="2:19">
      <c r="K54" s="73"/>
      <c r="N54" s="74"/>
      <c r="O54" s="74"/>
    </row>
    <row r="55" spans="2:19">
      <c r="K55" s="73"/>
      <c r="N55" s="74"/>
      <c r="O55" s="74"/>
    </row>
    <row r="56" spans="2:19">
      <c r="K56" s="73"/>
      <c r="N56" s="74"/>
      <c r="O56" s="74"/>
    </row>
    <row r="57" spans="2:19">
      <c r="K57" s="73"/>
      <c r="N57" s="74"/>
      <c r="O57" s="74"/>
    </row>
    <row r="58" spans="2:19">
      <c r="K58" s="73"/>
      <c r="N58" s="74"/>
      <c r="O58" s="74"/>
    </row>
    <row r="59" spans="2:19">
      <c r="K59" s="73"/>
      <c r="N59" s="74"/>
      <c r="O59" s="74"/>
    </row>
    <row r="60" spans="2:19">
      <c r="K60" s="73"/>
      <c r="N60" s="74"/>
      <c r="O60" s="74"/>
    </row>
    <row r="61" spans="2:19">
      <c r="K61" s="73"/>
      <c r="N61" s="74"/>
      <c r="O61" s="74"/>
    </row>
    <row r="62" spans="2:19">
      <c r="K62" s="73"/>
      <c r="N62" s="74"/>
      <c r="O62" s="74"/>
    </row>
    <row r="63" spans="2:19">
      <c r="N63" s="74"/>
      <c r="O63" s="74"/>
    </row>
    <row r="64" spans="2:19">
      <c r="N64" s="74"/>
      <c r="O64" s="74"/>
    </row>
    <row r="65" spans="14:19">
      <c r="N65" s="74"/>
      <c r="O65" s="74"/>
      <c r="P65" s="73"/>
      <c r="Q65" s="73"/>
      <c r="R65" s="73"/>
      <c r="S65" s="73"/>
    </row>
    <row r="66" spans="14:19">
      <c r="N66" s="74"/>
      <c r="O66" s="74"/>
      <c r="P66" s="73"/>
      <c r="Q66" s="73"/>
      <c r="R66" s="73"/>
      <c r="S66" s="73"/>
    </row>
    <row r="67" spans="14:19">
      <c r="N67" s="74"/>
      <c r="O67" s="74"/>
      <c r="P67" s="73"/>
      <c r="Q67" s="73"/>
      <c r="R67" s="73"/>
      <c r="S67" s="73"/>
    </row>
    <row r="68" spans="14:19">
      <c r="N68" s="74"/>
      <c r="O68" s="74"/>
      <c r="P68" s="73"/>
      <c r="Q68" s="73"/>
      <c r="R68" s="73"/>
      <c r="S68" s="73"/>
    </row>
    <row r="69" spans="14:19">
      <c r="N69" s="74"/>
      <c r="O69" s="74"/>
      <c r="P69" s="73"/>
      <c r="Q69" s="73"/>
      <c r="R69" s="73"/>
      <c r="S69" s="73"/>
    </row>
    <row r="70" spans="14:19">
      <c r="N70" s="74"/>
      <c r="O70" s="74"/>
      <c r="P70" s="73"/>
      <c r="Q70" s="73"/>
      <c r="R70" s="73"/>
      <c r="S70" s="73"/>
    </row>
    <row r="71" spans="14:19">
      <c r="N71" s="73"/>
      <c r="O71" s="73"/>
      <c r="P71" s="73"/>
      <c r="Q71" s="73"/>
      <c r="R71" s="73"/>
      <c r="S71" s="73"/>
    </row>
    <row r="72" spans="14:19">
      <c r="N72" s="73"/>
      <c r="O72" s="73"/>
      <c r="P72" s="73"/>
      <c r="Q72" s="73"/>
      <c r="R72" s="73"/>
      <c r="S72" s="73"/>
    </row>
    <row r="73" spans="14:19">
      <c r="N73" s="73"/>
      <c r="O73" s="73"/>
      <c r="P73" s="73"/>
      <c r="Q73" s="73"/>
      <c r="R73" s="73"/>
      <c r="S73" s="73"/>
    </row>
    <row r="74" spans="14:19">
      <c r="N74" s="73"/>
      <c r="O74" s="73"/>
      <c r="P74" s="73"/>
      <c r="Q74" s="73"/>
      <c r="R74" s="73"/>
      <c r="S74" s="73"/>
    </row>
    <row r="75" spans="14:19">
      <c r="N75" s="73"/>
      <c r="O75" s="73"/>
      <c r="P75" s="73"/>
      <c r="Q75" s="73"/>
      <c r="R75" s="73"/>
      <c r="S75" s="73"/>
    </row>
    <row r="76" spans="14:19">
      <c r="N76" s="73"/>
      <c r="O76" s="73"/>
      <c r="P76" s="73"/>
      <c r="Q76" s="73"/>
      <c r="R76" s="73"/>
      <c r="S76" s="73"/>
    </row>
    <row r="77" spans="14:19">
      <c r="N77" s="73"/>
      <c r="O77" s="73"/>
      <c r="P77" s="73"/>
      <c r="Q77" s="73"/>
      <c r="R77" s="73"/>
      <c r="S77" s="73"/>
    </row>
    <row r="78" spans="14:19">
      <c r="N78" s="73"/>
      <c r="O78" s="73"/>
      <c r="P78" s="73"/>
      <c r="Q78" s="73"/>
      <c r="R78" s="73"/>
      <c r="S78" s="73"/>
    </row>
    <row r="79" spans="14:19">
      <c r="N79" s="73"/>
      <c r="O79" s="73"/>
      <c r="P79" s="73"/>
      <c r="Q79" s="73"/>
      <c r="R79" s="73"/>
      <c r="S79" s="73"/>
    </row>
    <row r="80" spans="14:19">
      <c r="N80" s="73"/>
      <c r="O80" s="73"/>
      <c r="P80" s="73"/>
      <c r="Q80" s="73"/>
      <c r="R80" s="73"/>
      <c r="S80" s="73"/>
    </row>
    <row r="81" spans="14:19">
      <c r="N81" s="73"/>
      <c r="O81" s="73"/>
      <c r="P81" s="73"/>
      <c r="Q81" s="73"/>
      <c r="R81" s="73"/>
      <c r="S81" s="73"/>
    </row>
    <row r="82" spans="14:19">
      <c r="N82" s="73"/>
      <c r="O82" s="73"/>
      <c r="P82" s="73"/>
      <c r="Q82" s="73"/>
      <c r="R82" s="73"/>
      <c r="S82" s="73"/>
    </row>
  </sheetData>
  <mergeCells count="1">
    <mergeCell ref="U9:U10"/>
  </mergeCells>
  <phoneticPr fontId="2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AttackSpeed Cal</vt:lpstr>
      <vt:lpstr>LuckyChance Cal</vt:lpstr>
      <vt:lpstr>무한꿰사빌드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2024-08-20T05:50:47Z</dcterms:created>
  <dcterms:modified xsi:type="dcterms:W3CDTF">2024-08-20T06:00:22Z</dcterms:modified>
</cp:coreProperties>
</file>