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tjr\OneDrive\바탕 화면\"/>
    </mc:Choice>
  </mc:AlternateContent>
  <xr:revisionPtr revIDLastSave="0" documentId="13_ncr:1_{96FE2753-A20C-4067-BE70-BABB5DED3E58}" xr6:coauthVersionLast="47" xr6:coauthVersionMax="47" xr10:uidLastSave="{00000000-0000-0000-0000-000000000000}"/>
  <workbookProtection workbookAlgorithmName="SHA-512" workbookHashValue="FDaqi98vEbfGxUQdsdUszmit5cCQQvCfCTgNvGwbUej6h94XKChdNYF4P8T5bf2s2mfH13ciOUHzxCoxjS0/6g==" workbookSaltValue="dV3n7XcMjv51lGtb+qfJpw==" workbookSpinCount="100000" lockStructure="1"/>
  <bookViews>
    <workbookView xWindow="28680" yWindow="-75" windowWidth="29040" windowHeight="16440" xr2:uid="{E18E8AB3-61EB-49F3-9072-E28CEA890DCB}"/>
  </bookViews>
  <sheets>
    <sheet name="아도비스 융화제 계산기" sheetId="1" r:id="rId1"/>
    <sheet name="벌목" sheetId="4" state="hidden" r:id="rId2"/>
    <sheet name="고고학" sheetId="3" state="hidden" r:id="rId3"/>
    <sheet name="채집" sheetId="5" state="hidden" r:id="rId4"/>
    <sheet name="채광" sheetId="6" state="hidden" r:id="rId5"/>
    <sheet name="낚시" sheetId="7" state="hidden" r:id="rId6"/>
    <sheet name="수렵" sheetId="8" state="hidden" r:id="rId7"/>
    <sheet name="Sheet2" sheetId="2" r:id="rId8"/>
  </sheets>
  <definedNames>
    <definedName name="ExternalData_1" localSheetId="2" hidden="1">고고학!$A$1:$F$5</definedName>
    <definedName name="ExternalData_1" localSheetId="5" hidden="1">낚시!$A$1:$F$5</definedName>
    <definedName name="ExternalData_1" localSheetId="6" hidden="1">수렵!$A$1:$F$5</definedName>
    <definedName name="ExternalData_1" localSheetId="4" hidden="1">채광!$A$1:$F$5</definedName>
    <definedName name="ExternalData_1" localSheetId="3" hidden="1">채집!$A$1:$F$5</definedName>
    <definedName name="ExternalData_2" localSheetId="1" hidden="1">벌목!$A$1:$F$5</definedName>
  </definedNames>
  <calcPr calcId="191029" iterate="1" iterateCount="99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R20" i="1"/>
  <c r="R30" i="1"/>
  <c r="R29" i="1"/>
  <c r="R28" i="1"/>
  <c r="R22" i="1"/>
  <c r="R21" i="1"/>
  <c r="R19" i="1"/>
  <c r="R13" i="1"/>
  <c r="R14" i="1"/>
  <c r="R15" i="1"/>
  <c r="R16" i="1"/>
  <c r="R17" i="1"/>
  <c r="R18" i="1"/>
  <c r="R23" i="1"/>
  <c r="R24" i="1"/>
  <c r="R25" i="1"/>
  <c r="R26" i="1"/>
  <c r="R27" i="1"/>
  <c r="O13" i="7"/>
  <c r="F30" i="1"/>
  <c r="I30" i="1" s="1"/>
  <c r="S30" i="1" s="1"/>
  <c r="F29" i="1"/>
  <c r="N28" i="1"/>
  <c r="L28" i="1"/>
  <c r="F28" i="1"/>
  <c r="F27" i="1"/>
  <c r="I27" i="1" s="1"/>
  <c r="S27" i="1" s="1"/>
  <c r="F26" i="1"/>
  <c r="N25" i="1"/>
  <c r="L25" i="1"/>
  <c r="F25" i="1"/>
  <c r="F24" i="1"/>
  <c r="I24" i="1" s="1"/>
  <c r="S24" i="1" s="1"/>
  <c r="F23" i="1"/>
  <c r="N22" i="1"/>
  <c r="L22" i="1"/>
  <c r="F22" i="1"/>
  <c r="F21" i="1"/>
  <c r="I21" i="1" s="1"/>
  <c r="F20" i="1"/>
  <c r="N19" i="1"/>
  <c r="L19" i="1"/>
  <c r="F19" i="1"/>
  <c r="F18" i="1"/>
  <c r="I18" i="1" s="1"/>
  <c r="F17" i="1"/>
  <c r="N16" i="1"/>
  <c r="L16" i="1"/>
  <c r="F16" i="1"/>
  <c r="F15" i="1"/>
  <c r="I15" i="1" s="1"/>
  <c r="S15" i="1" s="1"/>
  <c r="F14" i="1"/>
  <c r="N13" i="1"/>
  <c r="L13" i="1"/>
  <c r="F13" i="1"/>
  <c r="C10" i="1"/>
  <c r="W3" i="1"/>
  <c r="W4" i="1" s="1"/>
  <c r="W5" i="1" s="1"/>
  <c r="V3" i="1"/>
  <c r="V4" i="1" s="1"/>
  <c r="V5" i="1" s="1"/>
  <c r="H17" i="1" l="1"/>
  <c r="I17" i="1" s="1"/>
  <c r="S17" i="1" s="1"/>
  <c r="H19" i="1"/>
  <c r="S18" i="1"/>
  <c r="S21" i="1"/>
  <c r="J30" i="1"/>
  <c r="H28" i="1"/>
  <c r="H29" i="1"/>
  <c r="I29" i="1" s="1"/>
  <c r="S29" i="1" s="1"/>
  <c r="H23" i="1"/>
  <c r="I23" i="1" s="1"/>
  <c r="S23" i="1" s="1"/>
  <c r="H22" i="1"/>
  <c r="J24" i="1"/>
  <c r="J18" i="1"/>
  <c r="H16" i="1"/>
  <c r="J15" i="1"/>
  <c r="H14" i="1"/>
  <c r="I14" i="1" s="1"/>
  <c r="S14" i="1" s="1"/>
  <c r="H13" i="1"/>
  <c r="J27" i="1"/>
  <c r="H25" i="1"/>
  <c r="H26" i="1"/>
  <c r="I26" i="1" s="1"/>
  <c r="S26" i="1" s="1"/>
  <c r="H20" i="1"/>
  <c r="I20" i="1" s="1"/>
  <c r="S20" i="1" s="1"/>
  <c r="J21" i="1"/>
  <c r="J17" i="1" l="1"/>
  <c r="G16" i="1"/>
  <c r="I16" i="1" s="1"/>
  <c r="S16" i="1" s="1"/>
  <c r="G19" i="1"/>
  <c r="I19" i="1" s="1"/>
  <c r="S19" i="1" s="1"/>
  <c r="J29" i="1"/>
  <c r="G28" i="1"/>
  <c r="I28" i="1" s="1"/>
  <c r="S28" i="1" s="1"/>
  <c r="J23" i="1"/>
  <c r="G22" i="1"/>
  <c r="I22" i="1" s="1"/>
  <c r="S22" i="1" s="1"/>
  <c r="G13" i="1"/>
  <c r="I13" i="1" s="1"/>
  <c r="S13" i="1" s="1"/>
  <c r="J14" i="1"/>
  <c r="J26" i="1"/>
  <c r="G25" i="1"/>
  <c r="I25" i="1" s="1"/>
  <c r="S25" i="1" s="1"/>
  <c r="J20" i="1"/>
  <c r="J28" i="1" l="1"/>
  <c r="K28" i="1" s="1"/>
  <c r="M28" i="1" s="1"/>
  <c r="P28" i="1" s="1"/>
  <c r="J19" i="1"/>
  <c r="K19" i="1" s="1"/>
  <c r="M19" i="1" s="1"/>
  <c r="P19" i="1" s="1"/>
  <c r="J22" i="1"/>
  <c r="K22" i="1" s="1"/>
  <c r="M22" i="1" s="1"/>
  <c r="P22" i="1" s="1"/>
  <c r="J16" i="1"/>
  <c r="K16" i="1" s="1"/>
  <c r="M16" i="1" s="1"/>
  <c r="P16" i="1" s="1"/>
  <c r="J13" i="1"/>
  <c r="K13" i="1" s="1"/>
  <c r="M13" i="1" s="1"/>
  <c r="P13" i="1" s="1"/>
  <c r="J25" i="1"/>
  <c r="K25" i="1" s="1"/>
  <c r="M25" i="1" s="1"/>
  <c r="P25" i="1" s="1"/>
  <c r="O19" i="1" l="1"/>
  <c r="O13" i="1"/>
  <c r="Q13" i="1" s="1"/>
  <c r="O16" i="1"/>
  <c r="Q16" i="1" s="1"/>
  <c r="O25" i="1"/>
  <c r="Q25" i="1" s="1"/>
  <c r="O28" i="1"/>
  <c r="Q28" i="1" s="1"/>
  <c r="O22" i="1"/>
  <c r="Q22" i="1" s="1"/>
  <c r="Q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A20DD2-6268-46A9-9EDD-08522A27E3F5}" keepAlive="1" interval="1" name="쿼리 - Table 0" description="통합 문서의 'Table 0' 쿼리에 대한 연결입니다." type="5" refreshedVersion="7" background="1" refreshOnLoad="1" saveData="1">
    <dbPr connection="Provider=Microsoft.Mashup.OleDb.1;Data Source=$Workbook$;Location=&quot;Table 0&quot;;Extended Properties=&quot;&quot;" command="SELECT * FROM [Table 0]"/>
  </connection>
  <connection id="2" xr16:uid="{E89D586D-BA34-4122-9A8E-E881DA96ED17}" keepAlive="1" interval="1" name="쿼리 - Table 0 (2)" description="통합 문서의 'Table 0 (2)' 쿼리에 대한 연결입니다." type="5" refreshedVersion="7" background="1" refreshOnLoad="1" saveData="1">
    <dbPr connection="Provider=Microsoft.Mashup.OleDb.1;Data Source=$Workbook$;Location=&quot;Table 0 (2)&quot;;Extended Properties=&quot;&quot;" command="SELECT * FROM [Table 0 (2)]"/>
  </connection>
  <connection id="3" xr16:uid="{044D1848-9438-4B50-A53D-58871645C95D}" keepAlive="1" interval="1" name="쿼리 - Table 0 (3)" description="통합 문서의 'Table 0 (3)' 쿼리에 대한 연결입니다." type="5" refreshedVersion="7" background="1" refreshOnLoad="1" saveData="1">
    <dbPr connection="Provider=Microsoft.Mashup.OleDb.1;Data Source=$Workbook$;Location=&quot;Table 0 (3)&quot;;Extended Properties=&quot;&quot;" command="SELECT * FROM [Table 0 (3)]"/>
  </connection>
  <connection id="4" xr16:uid="{377C3FC4-A6B5-473E-A214-C8BBD32E435F}" keepAlive="1" interval="1" name="쿼리 - Table 0 (4)" description="통합 문서의 'Table 0 (4)' 쿼리에 대한 연결입니다." type="5" refreshedVersion="7" background="1" refreshOnLoad="1" saveData="1">
    <dbPr connection="Provider=Microsoft.Mashup.OleDb.1;Data Source=$Workbook$;Location=&quot;Table 0 (4)&quot;;Extended Properties=&quot;&quot;" command="SELECT * FROM [Table 0 (4)]"/>
  </connection>
  <connection id="5" xr16:uid="{3F0DBC1F-4A50-42CA-B5D2-2ECC47471E78}" keepAlive="1" interval="1" name="쿼리 - Table 0 (5)" description="통합 문서의 'Table 0 (5)' 쿼리에 대한 연결입니다." type="5" refreshedVersion="7" background="1" refreshOnLoad="1" saveData="1">
    <dbPr connection="Provider=Microsoft.Mashup.OleDb.1;Data Source=$Workbook$;Location=&quot;Table 0 (5)&quot;;Extended Properties=&quot;&quot;" command="SELECT * FROM [Table 0 (5)]"/>
  </connection>
  <connection id="6" xr16:uid="{81051315-9671-4B31-B127-B74E08042F0F}" keepAlive="1" interval="1" name="쿼리 - Table 0 (6)" description="통합 문서의 'Table 0 (6)' 쿼리에 대한 연결입니다." type="5" refreshedVersion="7" background="1" refreshOnLoad="1" saveData="1">
    <dbPr connection="Provider=Microsoft.Mashup.OleDb.1;Data Source=$Workbook$;Location=&quot;Table 0 (6)&quot;;Extended Properties=&quot;&quot;" command="SELECT * FROM [Table 0 (6)]"/>
  </connection>
</connections>
</file>

<file path=xl/sharedStrings.xml><?xml version="1.0" encoding="utf-8"?>
<sst xmlns="http://schemas.openxmlformats.org/spreadsheetml/2006/main" count="139" uniqueCount="68">
  <si>
    <t>수수료</t>
  </si>
  <si>
    <t>대성공 확률</t>
  </si>
  <si>
    <t>수수료 감소율</t>
  </si>
  <si>
    <t>아비도스 융화 재료 시세</t>
  </si>
  <si>
    <t>종 목</t>
  </si>
  <si>
    <t>재 료 명</t>
  </si>
  <si>
    <t>제작 횟수</t>
  </si>
  <si>
    <t>필요 수량</t>
  </si>
  <si>
    <t>재료 비용</t>
  </si>
  <si>
    <t>재료 합계</t>
  </si>
  <si>
    <t>이윤</t>
  </si>
  <si>
    <t>마진률</t>
  </si>
  <si>
    <t>채집</t>
  </si>
  <si>
    <t>아비도스 들꽃</t>
  </si>
  <si>
    <t>수줍은 들꽃</t>
  </si>
  <si>
    <t>아비도스 철광석</t>
  </si>
  <si>
    <t>들꽃</t>
  </si>
  <si>
    <t>부드러운 목재</t>
  </si>
  <si>
    <t>채광</t>
  </si>
  <si>
    <t>아비도스 태양 잉어</t>
  </si>
  <si>
    <t>묵직한 철광석</t>
  </si>
  <si>
    <t>아비도스 유물</t>
  </si>
  <si>
    <t>철광석</t>
  </si>
  <si>
    <t>아비도스 두툼한 생고기</t>
  </si>
  <si>
    <t>벌목</t>
  </si>
  <si>
    <t>아비도스 목재</t>
  </si>
  <si>
    <t>목재</t>
  </si>
  <si>
    <t>낚시</t>
  </si>
  <si>
    <t>붉은살 생선</t>
  </si>
  <si>
    <t>생선</t>
  </si>
  <si>
    <t>고고학</t>
  </si>
  <si>
    <t>희귀한 유물</t>
  </si>
  <si>
    <t>고대 유물</t>
  </si>
  <si>
    <t>수렵</t>
  </si>
  <si>
    <t>다듬은 생고기</t>
  </si>
  <si>
    <t>두툼한 생고기</t>
  </si>
  <si>
    <t>재료</t>
  </si>
  <si>
    <t>필요개수</t>
  </si>
  <si>
    <t>판매단위</t>
  </si>
  <si>
    <t>시세</t>
  </si>
  <si>
    <t>단가</t>
  </si>
  <si>
    <t>합계</t>
  </si>
  <si>
    <t>골드</t>
  </si>
  <si>
    <t>고고학</t>
    <phoneticPr fontId="4" type="noConversion"/>
  </si>
  <si>
    <t>붉은 살 생선</t>
  </si>
  <si>
    <t>대성공 확률</t>
    <phoneticPr fontId="4" type="noConversion"/>
  </si>
  <si>
    <t>아비도스 융화제 계산기</t>
    <phoneticPr fontId="4" type="noConversion"/>
  </si>
  <si>
    <t>시세      (1개당)</t>
    <phoneticPr fontId="4" type="noConversion"/>
  </si>
  <si>
    <t>제작 비용      총 합계</t>
    <phoneticPr fontId="4" type="noConversion"/>
  </si>
  <si>
    <t>본인 영지에          해당되는 수치 입력</t>
    <phoneticPr fontId="4" type="noConversion"/>
  </si>
  <si>
    <t>현재 아비도스 융화 재료        시세 입력</t>
    <phoneticPr fontId="4" type="noConversion"/>
  </si>
  <si>
    <t>제작횟수 입력시 예상 비용 계산됨.</t>
    <phoneticPr fontId="4" type="noConversion"/>
  </si>
  <si>
    <t>경매장           시세</t>
    <phoneticPr fontId="4" type="noConversion"/>
  </si>
  <si>
    <t>생활가루       시세           (일반)</t>
    <phoneticPr fontId="4" type="noConversion"/>
  </si>
  <si>
    <t>생활가루       시세       (고급)</t>
    <phoneticPr fontId="4" type="noConversion"/>
  </si>
  <si>
    <t>-</t>
    <phoneticPr fontId="4" type="noConversion"/>
  </si>
  <si>
    <t>일반</t>
    <phoneticPr fontId="4" type="noConversion"/>
  </si>
  <si>
    <t>고급</t>
    <phoneticPr fontId="4" type="noConversion"/>
  </si>
  <si>
    <t>가루100개</t>
    <phoneticPr fontId="4" type="noConversion"/>
  </si>
  <si>
    <t>가루 1개</t>
    <phoneticPr fontId="4" type="noConversion"/>
  </si>
  <si>
    <t>희귀 10개</t>
    <phoneticPr fontId="4" type="noConversion"/>
  </si>
  <si>
    <t>희귀 100개</t>
    <phoneticPr fontId="4" type="noConversion"/>
  </si>
  <si>
    <t>가장 높은 마진률 빨간색으로 표시됨.</t>
    <phoneticPr fontId="4" type="noConversion"/>
  </si>
  <si>
    <t>1분마다 실시간 자동 입력 및                             가장 싸게 만드는법 빨간색 표시됨.</t>
    <phoneticPr fontId="4" type="noConversion"/>
  </si>
  <si>
    <t>V.2024.10.20</t>
    <phoneticPr fontId="4" type="noConversion"/>
  </si>
  <si>
    <t>경매장          수수료</t>
    <phoneticPr fontId="4" type="noConversion"/>
  </si>
  <si>
    <t>대성공    포함 예상 이윤</t>
    <phoneticPr fontId="4" type="noConversion"/>
  </si>
  <si>
    <t>1분마다 각 재료별 수집 방법 표기.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</si>
</sst>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%"/>
    <numFmt numFmtId="178" formatCode="0.0_ "/>
    <numFmt numFmtId="179" formatCode="0.00_ "/>
    <numFmt numFmtId="180" formatCode="#,##0.0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u val="double"/>
      <sz val="20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5" borderId="19" xfId="0" applyFont="1" applyFill="1" applyBorder="1">
      <alignment vertical="center"/>
    </xf>
    <xf numFmtId="0" fontId="7" fillId="0" borderId="20" xfId="0" applyFont="1" applyBorder="1">
      <alignment vertical="center"/>
    </xf>
    <xf numFmtId="0" fontId="7" fillId="7" borderId="17" xfId="0" applyFont="1" applyFill="1" applyBorder="1">
      <alignment vertical="center"/>
    </xf>
    <xf numFmtId="0" fontId="7" fillId="0" borderId="21" xfId="0" applyFont="1" applyBorder="1">
      <alignment vertical="center"/>
    </xf>
    <xf numFmtId="0" fontId="7" fillId="8" borderId="22" xfId="0" applyFont="1" applyFill="1" applyBorder="1">
      <alignment vertical="center"/>
    </xf>
    <xf numFmtId="0" fontId="7" fillId="0" borderId="23" xfId="0" applyFont="1" applyBorder="1">
      <alignment vertical="center"/>
    </xf>
    <xf numFmtId="0" fontId="7" fillId="5" borderId="17" xfId="0" applyFont="1" applyFill="1" applyBorder="1">
      <alignment vertical="center"/>
    </xf>
    <xf numFmtId="0" fontId="7" fillId="8" borderId="17" xfId="0" applyFont="1" applyFill="1" applyBorder="1">
      <alignment vertical="center"/>
    </xf>
    <xf numFmtId="176" fontId="7" fillId="5" borderId="19" xfId="0" applyNumberFormat="1" applyFont="1" applyFill="1" applyBorder="1">
      <alignment vertical="center"/>
    </xf>
    <xf numFmtId="179" fontId="7" fillId="8" borderId="22" xfId="0" applyNumberFormat="1" applyFont="1" applyFill="1" applyBorder="1">
      <alignment vertical="center"/>
    </xf>
    <xf numFmtId="0" fontId="7" fillId="5" borderId="19" xfId="0" applyFont="1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77" fontId="2" fillId="6" borderId="7" xfId="0" applyNumberFormat="1" applyFont="1" applyFill="1" applyBorder="1" applyAlignment="1">
      <alignment horizontal="center" vertical="center"/>
    </xf>
    <xf numFmtId="177" fontId="2" fillId="6" borderId="8" xfId="0" applyNumberFormat="1" applyFont="1" applyFill="1" applyBorder="1" applyAlignment="1">
      <alignment horizontal="center" vertical="center"/>
    </xf>
    <xf numFmtId="177" fontId="2" fillId="6" borderId="9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77" fontId="2" fillId="6" borderId="14" xfId="0" applyNumberFormat="1" applyFont="1" applyFill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179" fontId="2" fillId="6" borderId="7" xfId="0" applyNumberFormat="1" applyFont="1" applyFill="1" applyBorder="1" applyAlignment="1">
      <alignment horizontal="center" vertical="center"/>
    </xf>
    <xf numFmtId="179" fontId="2" fillId="6" borderId="8" xfId="0" applyNumberFormat="1" applyFont="1" applyFill="1" applyBorder="1" applyAlignment="1">
      <alignment horizontal="center" vertical="center"/>
    </xf>
    <xf numFmtId="179" fontId="2" fillId="6" borderId="9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2" fillId="6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9" fontId="2" fillId="3" borderId="1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9" fontId="2" fillId="3" borderId="15" xfId="1" applyFont="1" applyFill="1" applyBorder="1" applyAlignment="1">
      <alignment horizontal="center" vertical="center"/>
    </xf>
    <xf numFmtId="9" fontId="2" fillId="3" borderId="16" xfId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2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7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DBDB"/>
      <color rgb="FFC5E0B4"/>
      <color rgb="FFBDD7EE"/>
      <color rgb="FFBFBFB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142875</xdr:rowOff>
    </xdr:from>
    <xdr:to>
      <xdr:col>4</xdr:col>
      <xdr:colOff>0</xdr:colOff>
      <xdr:row>7</xdr:row>
      <xdr:rowOff>114300</xdr:rowOff>
    </xdr:to>
    <xdr:cxnSp macro="">
      <xdr:nvCxnSpPr>
        <xdr:cNvPr id="2" name="직선 화살표 연결선 1">
          <a:extLst>
            <a:ext uri="{FF2B5EF4-FFF2-40B4-BE49-F238E27FC236}">
              <a16:creationId xmlns:a16="http://schemas.microsoft.com/office/drawing/2014/main" id="{46A72A40-3536-4FE0-AE07-6E16883FBAD2}"/>
            </a:ext>
          </a:extLst>
        </xdr:cNvPr>
        <xdr:cNvCxnSpPr/>
      </xdr:nvCxnSpPr>
      <xdr:spPr>
        <a:xfrm>
          <a:off x="3790950" y="981075"/>
          <a:ext cx="0" cy="600075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</xdr:row>
      <xdr:rowOff>95250</xdr:rowOff>
    </xdr:from>
    <xdr:to>
      <xdr:col>9</xdr:col>
      <xdr:colOff>0</xdr:colOff>
      <xdr:row>7</xdr:row>
      <xdr:rowOff>66675</xdr:rowOff>
    </xdr:to>
    <xdr:cxnSp macro="">
      <xdr:nvCxnSpPr>
        <xdr:cNvPr id="3" name="직선 화살표 연결선 2">
          <a:extLst>
            <a:ext uri="{FF2B5EF4-FFF2-40B4-BE49-F238E27FC236}">
              <a16:creationId xmlns:a16="http://schemas.microsoft.com/office/drawing/2014/main" id="{3FAE0217-3844-4F5F-ABC0-907EAAAA5882}"/>
            </a:ext>
          </a:extLst>
        </xdr:cNvPr>
        <xdr:cNvCxnSpPr/>
      </xdr:nvCxnSpPr>
      <xdr:spPr>
        <a:xfrm>
          <a:off x="7239000" y="933450"/>
          <a:ext cx="0" cy="600075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4</xdr:row>
      <xdr:rowOff>76200</xdr:rowOff>
    </xdr:from>
    <xdr:to>
      <xdr:col>6</xdr:col>
      <xdr:colOff>419100</xdr:colOff>
      <xdr:row>7</xdr:row>
      <xdr:rowOff>47625</xdr:rowOff>
    </xdr:to>
    <xdr:cxnSp macro="">
      <xdr:nvCxnSpPr>
        <xdr:cNvPr id="4" name="직선 화살표 연결선 3">
          <a:extLst>
            <a:ext uri="{FF2B5EF4-FFF2-40B4-BE49-F238E27FC236}">
              <a16:creationId xmlns:a16="http://schemas.microsoft.com/office/drawing/2014/main" id="{A30E2D5C-D34F-4D47-8ED9-44DDCA7D2C1C}"/>
            </a:ext>
          </a:extLst>
        </xdr:cNvPr>
        <xdr:cNvCxnSpPr/>
      </xdr:nvCxnSpPr>
      <xdr:spPr>
        <a:xfrm>
          <a:off x="5600700" y="914400"/>
          <a:ext cx="0" cy="600075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30</xdr:row>
      <xdr:rowOff>76200</xdr:rowOff>
    </xdr:from>
    <xdr:to>
      <xdr:col>3</xdr:col>
      <xdr:colOff>342900</xdr:colOff>
      <xdr:row>33</xdr:row>
      <xdr:rowOff>180975</xdr:rowOff>
    </xdr:to>
    <xdr:cxnSp macro="">
      <xdr:nvCxnSpPr>
        <xdr:cNvPr id="6" name="직선 화살표 연결선 5">
          <a:extLst>
            <a:ext uri="{FF2B5EF4-FFF2-40B4-BE49-F238E27FC236}">
              <a16:creationId xmlns:a16="http://schemas.microsoft.com/office/drawing/2014/main" id="{2D6496EE-B793-4671-AB22-212E96E4F821}"/>
            </a:ext>
          </a:extLst>
        </xdr:cNvPr>
        <xdr:cNvCxnSpPr/>
      </xdr:nvCxnSpPr>
      <xdr:spPr>
        <a:xfrm flipV="1">
          <a:off x="3448050" y="6791325"/>
          <a:ext cx="0" cy="733425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30</xdr:row>
      <xdr:rowOff>85726</xdr:rowOff>
    </xdr:from>
    <xdr:to>
      <xdr:col>6</xdr:col>
      <xdr:colOff>381000</xdr:colOff>
      <xdr:row>33</xdr:row>
      <xdr:rowOff>142875</xdr:rowOff>
    </xdr:to>
    <xdr:cxnSp macro="">
      <xdr:nvCxnSpPr>
        <xdr:cNvPr id="7" name="직선 화살표 연결선 6">
          <a:extLst>
            <a:ext uri="{FF2B5EF4-FFF2-40B4-BE49-F238E27FC236}">
              <a16:creationId xmlns:a16="http://schemas.microsoft.com/office/drawing/2014/main" id="{73132E80-65E2-4A41-8949-AD37E570227A}"/>
            </a:ext>
          </a:extLst>
        </xdr:cNvPr>
        <xdr:cNvCxnSpPr/>
      </xdr:nvCxnSpPr>
      <xdr:spPr>
        <a:xfrm flipV="1">
          <a:off x="5562600" y="7820026"/>
          <a:ext cx="0" cy="685799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336178</xdr:colOff>
      <xdr:row>30</xdr:row>
      <xdr:rowOff>108138</xdr:rowOff>
    </xdr:from>
    <xdr:to>
      <xdr:col>16</xdr:col>
      <xdr:colOff>336178</xdr:colOff>
      <xdr:row>33</xdr:row>
      <xdr:rowOff>165287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697F0A25-B376-4E6B-B7B8-253EB6492CF4}"/>
            </a:ext>
          </a:extLst>
        </xdr:cNvPr>
        <xdr:cNvCxnSpPr/>
      </xdr:nvCxnSpPr>
      <xdr:spPr>
        <a:xfrm flipV="1">
          <a:off x="12584207" y="7167844"/>
          <a:ext cx="0" cy="695884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1243853</xdr:colOff>
      <xdr:row>9</xdr:row>
      <xdr:rowOff>44823</xdr:rowOff>
    </xdr:from>
    <xdr:to>
      <xdr:col>18</xdr:col>
      <xdr:colOff>1243853</xdr:colOff>
      <xdr:row>11</xdr:row>
      <xdr:rowOff>324410</xdr:rowOff>
    </xdr:to>
    <xdr:cxnSp macro="">
      <xdr:nvCxnSpPr>
        <xdr:cNvPr id="10" name="직선 화살표 연결선 9">
          <a:extLst>
            <a:ext uri="{FF2B5EF4-FFF2-40B4-BE49-F238E27FC236}">
              <a16:creationId xmlns:a16="http://schemas.microsoft.com/office/drawing/2014/main" id="{B10C0017-079D-4D59-B099-38F29923CB97}"/>
            </a:ext>
          </a:extLst>
        </xdr:cNvPr>
        <xdr:cNvCxnSpPr/>
      </xdr:nvCxnSpPr>
      <xdr:spPr>
        <a:xfrm>
          <a:off x="16069235" y="1983441"/>
          <a:ext cx="0" cy="727822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2" xr16:uid="{61BC5EED-9D51-430E-AF2E-28453644F05D}" autoFormatId="16" applyNumberFormats="0" applyBorderFormats="0" applyFontFormats="0" applyPatternFormats="0" applyAlignmentFormats="0" applyWidthHeightFormats="0">
  <queryTableRefresh nextId="7">
    <queryTableFields count="6">
      <queryTableField id="1" name="재료" tableColumnId="1"/>
      <queryTableField id="2" name="필요개수" tableColumnId="2"/>
      <queryTableField id="3" name="판매단위" tableColumnId="3"/>
      <queryTableField id="4" name="시세" tableColumnId="4"/>
      <queryTableField id="5" name="단가" tableColumnId="5"/>
      <queryTableField id="6" name="합계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56717322-2132-481F-8745-79D1EBF0679F}" autoFormatId="16" applyNumberFormats="0" applyBorderFormats="0" applyFontFormats="0" applyPatternFormats="0" applyAlignmentFormats="0" applyWidthHeightFormats="0">
  <queryTableRefresh nextId="7">
    <queryTableFields count="6">
      <queryTableField id="1" name="재료" tableColumnId="1"/>
      <queryTableField id="2" name="필요개수" tableColumnId="2"/>
      <queryTableField id="3" name="판매단위" tableColumnId="3"/>
      <queryTableField id="4" name="시세" tableColumnId="4"/>
      <queryTableField id="5" name="단가" tableColumnId="5"/>
      <queryTableField id="6" name="합계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3" xr16:uid="{EC801A76-EDEB-4194-81B4-0CB0B4826C2C}" autoFormatId="16" applyNumberFormats="0" applyBorderFormats="0" applyFontFormats="0" applyPatternFormats="0" applyAlignmentFormats="0" applyWidthHeightFormats="0">
  <queryTableRefresh nextId="7">
    <queryTableFields count="6">
      <queryTableField id="1" name="재료" tableColumnId="1"/>
      <queryTableField id="2" name="필요개수" tableColumnId="2"/>
      <queryTableField id="3" name="판매단위" tableColumnId="3"/>
      <queryTableField id="4" name="시세" tableColumnId="4"/>
      <queryTableField id="5" name="단가" tableColumnId="5"/>
      <queryTableField id="6" name="합계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4" xr16:uid="{0917C51D-73C7-444F-93D6-56E915F74F14}" autoFormatId="16" applyNumberFormats="0" applyBorderFormats="0" applyFontFormats="0" applyPatternFormats="0" applyAlignmentFormats="0" applyWidthHeightFormats="0">
  <queryTableRefresh nextId="7">
    <queryTableFields count="6">
      <queryTableField id="1" name="재료" tableColumnId="1"/>
      <queryTableField id="2" name="필요개수" tableColumnId="2"/>
      <queryTableField id="3" name="판매단위" tableColumnId="3"/>
      <queryTableField id="4" name="시세" tableColumnId="4"/>
      <queryTableField id="5" name="단가" tableColumnId="5"/>
      <queryTableField id="6" name="합계" tableColumnId="6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5" xr16:uid="{5DD0D52B-67C1-4BD3-8587-3D07E7548D80}" autoFormatId="16" applyNumberFormats="0" applyBorderFormats="0" applyFontFormats="0" applyPatternFormats="0" applyAlignmentFormats="0" applyWidthHeightFormats="0">
  <queryTableRefresh nextId="7">
    <queryTableFields count="6">
      <queryTableField id="1" name="재료" tableColumnId="1"/>
      <queryTableField id="2" name="필요개수" tableColumnId="2"/>
      <queryTableField id="3" name="판매단위" tableColumnId="3"/>
      <queryTableField id="4" name="시세" tableColumnId="4"/>
      <queryTableField id="5" name="단가" tableColumnId="5"/>
      <queryTableField id="6" name="합계" tableColumnId="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6" xr16:uid="{8505FE1E-FFE7-4A3A-802B-D7ECB88C5E54}" autoFormatId="16" applyNumberFormats="0" applyBorderFormats="0" applyFontFormats="0" applyPatternFormats="0" applyAlignmentFormats="0" applyWidthHeightFormats="0">
  <queryTableRefresh nextId="7">
    <queryTableFields count="6">
      <queryTableField id="1" name="재료" tableColumnId="1"/>
      <queryTableField id="2" name="필요개수" tableColumnId="2"/>
      <queryTableField id="3" name="판매단위" tableColumnId="3"/>
      <queryTableField id="4" name="시세" tableColumnId="4"/>
      <queryTableField id="5" name="단가" tableColumnId="5"/>
      <queryTableField id="6" name="합계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8374C7-5860-40E4-8284-13900F1B4569}" name="Table_0__2" displayName="Table_0__2" ref="A1:F5" tableType="queryTable" totalsRowShown="0">
  <autoFilter ref="A1:F5" xr:uid="{628374C7-5860-40E4-8284-13900F1B4569}"/>
  <tableColumns count="6">
    <tableColumn id="1" xr3:uid="{C181FF66-280F-4326-A5FC-B80F34E22647}" uniqueName="1" name="재료" queryTableFieldId="1" dataDxfId="5"/>
    <tableColumn id="2" xr3:uid="{F25E79D1-1D67-4096-8E7D-B6C63D624E56}" uniqueName="2" name="필요개수" queryTableFieldId="2"/>
    <tableColumn id="3" xr3:uid="{78F8D1E4-9059-439A-9DFA-262B3E08E451}" uniqueName="3" name="판매단위" queryTableFieldId="3"/>
    <tableColumn id="4" xr3:uid="{936B743C-F467-4528-8A27-15A4F8D8FF72}" uniqueName="4" name="시세" queryTableFieldId="4"/>
    <tableColumn id="5" xr3:uid="{0D5C2E05-16BD-4C3A-8CA2-06FE1CC29D09}" uniqueName="5" name="단가" queryTableFieldId="5"/>
    <tableColumn id="6" xr3:uid="{DEF07E3E-AFA4-45CB-971C-FF54669E5B92}" uniqueName="6" name="합계" queryTableField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CDFB01-BA52-4C8A-9DA8-E6419F4D5C3B}" name="Table_0" displayName="Table_0" ref="A1:F5" tableType="queryTable" totalsRowShown="0">
  <autoFilter ref="A1:F5" xr:uid="{6FCDFB01-BA52-4C8A-9DA8-E6419F4D5C3B}"/>
  <tableColumns count="6">
    <tableColumn id="1" xr3:uid="{326C8FEA-D971-4F6E-A72D-CD2524F507BA}" uniqueName="1" name="재료" queryTableFieldId="1" dataDxfId="4"/>
    <tableColumn id="2" xr3:uid="{4D6CCCAD-4615-4DCC-BFFF-E208AFB47217}" uniqueName="2" name="필요개수" queryTableFieldId="2"/>
    <tableColumn id="3" xr3:uid="{C153ADA8-824C-4A10-BE9A-9646D52D9CC8}" uniqueName="3" name="판매단위" queryTableFieldId="3"/>
    <tableColumn id="4" xr3:uid="{2D1B0C42-D38A-44AE-A171-AD4EC6E327CA}" uniqueName="4" name="시세" queryTableFieldId="4"/>
    <tableColumn id="5" xr3:uid="{CEC718E5-F847-48BD-AC5D-02D02B0F08FE}" uniqueName="5" name="단가" queryTableFieldId="5"/>
    <tableColumn id="6" xr3:uid="{C42E409C-9965-4891-8162-DCF1FB80BC4A}" uniqueName="6" name="합계" queryTableFieldId="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2BC124-2B2D-44BF-A784-BAA7F68DC779}" name="Table_0__3" displayName="Table_0__3" ref="A1:F5" tableType="queryTable" totalsRowShown="0">
  <autoFilter ref="A1:F5" xr:uid="{EE2BC124-2B2D-44BF-A784-BAA7F68DC779}"/>
  <tableColumns count="6">
    <tableColumn id="1" xr3:uid="{FF55868F-BCDC-4E00-B89E-93CBFCD06FC2}" uniqueName="1" name="재료" queryTableFieldId="1" dataDxfId="3"/>
    <tableColumn id="2" xr3:uid="{2008E367-6FEE-491E-8DF5-9D8109ABF792}" uniqueName="2" name="필요개수" queryTableFieldId="2"/>
    <tableColumn id="3" xr3:uid="{1126E1DB-FAB7-4B46-9D2E-FF36321C77B0}" uniqueName="3" name="판매단위" queryTableFieldId="3"/>
    <tableColumn id="4" xr3:uid="{FBA0F957-4976-4590-AFBD-52AD441FA212}" uniqueName="4" name="시세" queryTableFieldId="4"/>
    <tableColumn id="5" xr3:uid="{1C87B0D6-3031-46EB-8CEE-700C65316E04}" uniqueName="5" name="단가" queryTableFieldId="5"/>
    <tableColumn id="6" xr3:uid="{2D896D73-3BB3-48B2-A834-EDA5DAC50109}" uniqueName="6" name="합계" queryTableFieldId="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9748F0-F86D-40FE-8AF5-37E51EAAE43C}" name="Table_0__4" displayName="Table_0__4" ref="A1:F5" tableType="queryTable" totalsRowShown="0">
  <autoFilter ref="A1:F5" xr:uid="{299748F0-F86D-40FE-8AF5-37E51EAAE43C}"/>
  <tableColumns count="6">
    <tableColumn id="1" xr3:uid="{E76A7C68-DC10-4777-8519-CFFE43B75750}" uniqueName="1" name="재료" queryTableFieldId="1" dataDxfId="2"/>
    <tableColumn id="2" xr3:uid="{ADB8B6F0-0128-4435-B759-DDCCF298F204}" uniqueName="2" name="필요개수" queryTableFieldId="2"/>
    <tableColumn id="3" xr3:uid="{400BB403-CC8C-4EE8-BA7D-EED0F88D158B}" uniqueName="3" name="판매단위" queryTableFieldId="3"/>
    <tableColumn id="4" xr3:uid="{8C136010-F77F-4241-A13D-354AE193974E}" uniqueName="4" name="시세" queryTableFieldId="4"/>
    <tableColumn id="5" xr3:uid="{B4404353-D2E3-47E5-BDE0-CB06AB8C10BF}" uniqueName="5" name="단가" queryTableFieldId="5"/>
    <tableColumn id="6" xr3:uid="{E43BC6CB-569A-4B86-B409-032BA4926966}" uniqueName="6" name="합계" queryTableFieldId="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6DC9AB-EA28-41C1-91E8-89E781CAECC6}" name="Table_0__5" displayName="Table_0__5" ref="A1:F5" tableType="queryTable" totalsRowShown="0">
  <autoFilter ref="A1:F5" xr:uid="{9A6DC9AB-EA28-41C1-91E8-89E781CAECC6}"/>
  <tableColumns count="6">
    <tableColumn id="1" xr3:uid="{B7240481-BEFB-4DF8-ADD1-80875FBAEDB3}" uniqueName="1" name="재료" queryTableFieldId="1" dataDxfId="1"/>
    <tableColumn id="2" xr3:uid="{DEDA1DFF-6711-417C-A2B9-656CC912DCC9}" uniqueName="2" name="필요개수" queryTableFieldId="2"/>
    <tableColumn id="3" xr3:uid="{F80BE2ED-25DB-4BE7-8C3D-E256772602F1}" uniqueName="3" name="판매단위" queryTableFieldId="3"/>
    <tableColumn id="4" xr3:uid="{89EADB9C-282C-4324-BF69-08782AB92A56}" uniqueName="4" name="시세" queryTableFieldId="4"/>
    <tableColumn id="5" xr3:uid="{3F1D6A68-7865-4749-8D77-225B0F940652}" uniqueName="5" name="단가" queryTableFieldId="5"/>
    <tableColumn id="6" xr3:uid="{D1A4D8F0-E837-4D38-9FAB-0B28075B101E}" uniqueName="6" name="합계" queryTableFieldId="6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C7A62BD-ED00-4DE5-AED7-546B70CEF6CF}" name="Table_0__6" displayName="Table_0__6" ref="A1:F5" tableType="queryTable" totalsRowShown="0">
  <autoFilter ref="A1:F5" xr:uid="{6C7A62BD-ED00-4DE5-AED7-546B70CEF6CF}"/>
  <tableColumns count="6">
    <tableColumn id="1" xr3:uid="{0D9A1857-E395-4C38-B03A-62582CBB38FC}" uniqueName="1" name="재료" queryTableFieldId="1" dataDxfId="0"/>
    <tableColumn id="2" xr3:uid="{E0DAB18E-9BB8-4FCC-82E5-B6840831161D}" uniqueName="2" name="필요개수" queryTableFieldId="2"/>
    <tableColumn id="3" xr3:uid="{938579E3-81D3-4E9E-A56C-53D11048AFA2}" uniqueName="3" name="판매단위" queryTableFieldId="3"/>
    <tableColumn id="4" xr3:uid="{30B05F74-F503-43BE-9F95-4C3CE20EC549}" uniqueName="4" name="시세" queryTableFieldId="4"/>
    <tableColumn id="5" xr3:uid="{A697EF08-84DE-499F-91A8-90737BF1D5C6}" uniqueName="5" name="단가" queryTableFieldId="5"/>
    <tableColumn id="6" xr3:uid="{E71577B6-CFA3-4A4E-B54B-665CFEF88079}" uniqueName="6" name="합계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F3C4-1528-455E-A79E-20C4D0BEB280}">
  <dimension ref="B1:X38"/>
  <sheetViews>
    <sheetView tabSelected="1" zoomScale="85" zoomScaleNormal="85" workbookViewId="0">
      <selection activeCell="M13" sqref="M13:M15"/>
    </sheetView>
  </sheetViews>
  <sheetFormatPr defaultRowHeight="16.5" x14ac:dyDescent="0.3"/>
  <cols>
    <col min="3" max="3" width="22.75" bestFit="1" customWidth="1"/>
    <col min="6" max="6" width="9.25" customWidth="1"/>
    <col min="14" max="14" width="12" customWidth="1"/>
    <col min="18" max="18" width="24.875" bestFit="1" customWidth="1"/>
    <col min="19" max="19" width="37.875" bestFit="1" customWidth="1"/>
    <col min="21" max="21" width="22.75" hidden="1" customWidth="1"/>
    <col min="22" max="23" width="0" hidden="1" customWidth="1"/>
  </cols>
  <sheetData>
    <row r="1" spans="2:24" x14ac:dyDescent="0.3">
      <c r="D1" s="51" t="s">
        <v>49</v>
      </c>
      <c r="E1" s="51"/>
      <c r="F1" s="51" t="s">
        <v>50</v>
      </c>
      <c r="G1" s="51"/>
      <c r="H1" s="51"/>
      <c r="I1" s="51" t="s">
        <v>49</v>
      </c>
      <c r="J1" s="51"/>
      <c r="V1" t="s">
        <v>56</v>
      </c>
      <c r="W1" t="s">
        <v>57</v>
      </c>
    </row>
    <row r="2" spans="2:24" x14ac:dyDescent="0.3">
      <c r="D2" s="51"/>
      <c r="E2" s="51"/>
      <c r="F2" s="51"/>
      <c r="G2" s="51"/>
      <c r="H2" s="51"/>
      <c r="I2" s="51"/>
      <c r="J2" s="51"/>
      <c r="U2" t="s">
        <v>59</v>
      </c>
      <c r="V2">
        <v>0.8</v>
      </c>
      <c r="W2">
        <v>1.6</v>
      </c>
    </row>
    <row r="3" spans="2:24" x14ac:dyDescent="0.3">
      <c r="D3" s="51"/>
      <c r="E3" s="51"/>
      <c r="F3" s="51"/>
      <c r="G3" s="51"/>
      <c r="H3" s="51"/>
      <c r="I3" s="51"/>
      <c r="J3" s="51"/>
      <c r="U3" t="s">
        <v>58</v>
      </c>
      <c r="V3">
        <f>100/V2</f>
        <v>125</v>
      </c>
      <c r="W3">
        <f>100/W2</f>
        <v>62.5</v>
      </c>
    </row>
    <row r="4" spans="2:24" x14ac:dyDescent="0.3">
      <c r="D4" s="51"/>
      <c r="E4" s="51"/>
      <c r="F4" s="51"/>
      <c r="G4" s="51"/>
      <c r="H4" s="51"/>
      <c r="I4" s="51"/>
      <c r="J4" s="51"/>
      <c r="P4" s="18">
        <f>C10</f>
        <v>5.4000000000000006E-2</v>
      </c>
      <c r="U4" t="s">
        <v>60</v>
      </c>
      <c r="V4">
        <f>V3</f>
        <v>125</v>
      </c>
      <c r="W4">
        <f>W3</f>
        <v>62.5</v>
      </c>
    </row>
    <row r="5" spans="2:24" x14ac:dyDescent="0.3">
      <c r="U5" t="s">
        <v>61</v>
      </c>
      <c r="V5">
        <f>V4*10</f>
        <v>1250</v>
      </c>
      <c r="W5">
        <f>W4*10</f>
        <v>625</v>
      </c>
    </row>
    <row r="6" spans="2:24" x14ac:dyDescent="0.3">
      <c r="R6" s="97" t="s">
        <v>67</v>
      </c>
      <c r="S6" s="97"/>
    </row>
    <row r="7" spans="2:24" x14ac:dyDescent="0.3">
      <c r="R7" s="97"/>
      <c r="S7" s="97"/>
    </row>
    <row r="8" spans="2:24" ht="17.25" thickBot="1" x14ac:dyDescent="0.35">
      <c r="R8" s="97"/>
      <c r="S8" s="97"/>
    </row>
    <row r="9" spans="2:24" ht="17.25" thickBot="1" x14ac:dyDescent="0.35">
      <c r="B9" s="1" t="s">
        <v>0</v>
      </c>
      <c r="C9" s="21" t="s">
        <v>1</v>
      </c>
      <c r="D9" s="83" t="s">
        <v>2</v>
      </c>
      <c r="E9" s="84"/>
      <c r="F9" s="83" t="s">
        <v>3</v>
      </c>
      <c r="G9" s="85"/>
      <c r="H9" s="86"/>
      <c r="I9" s="94" t="s">
        <v>45</v>
      </c>
      <c r="J9" s="95"/>
      <c r="K9" s="79" t="s">
        <v>46</v>
      </c>
      <c r="L9" s="80"/>
      <c r="M9" s="80"/>
      <c r="N9" s="80"/>
      <c r="O9" s="80"/>
      <c r="P9" s="2"/>
      <c r="Q9" s="2"/>
      <c r="R9" s="97"/>
      <c r="S9" s="97"/>
      <c r="T9" s="2"/>
      <c r="U9" s="2"/>
      <c r="V9" s="2"/>
    </row>
    <row r="10" spans="2:24" ht="17.25" thickBot="1" x14ac:dyDescent="0.35">
      <c r="B10" s="1">
        <v>400</v>
      </c>
      <c r="C10" s="22">
        <f>5%*(I10+1)</f>
        <v>5.4000000000000006E-2</v>
      </c>
      <c r="D10" s="87">
        <v>0.1</v>
      </c>
      <c r="E10" s="88"/>
      <c r="F10" s="89">
        <v>65</v>
      </c>
      <c r="G10" s="90"/>
      <c r="H10" s="91"/>
      <c r="I10" s="92">
        <v>0.08</v>
      </c>
      <c r="J10" s="93"/>
      <c r="K10" s="79"/>
      <c r="L10" s="80"/>
      <c r="M10" s="80"/>
      <c r="N10" s="80"/>
      <c r="O10" s="80"/>
      <c r="P10" s="2"/>
      <c r="Q10" s="2"/>
      <c r="R10" s="2"/>
      <c r="S10" s="2"/>
      <c r="T10" s="2"/>
      <c r="U10" s="2"/>
      <c r="V10" s="2"/>
    </row>
    <row r="11" spans="2:24" ht="17.25" thickBot="1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81" t="s">
        <v>64</v>
      </c>
      <c r="O11" s="81"/>
      <c r="P11" s="2"/>
      <c r="Q11" s="2"/>
      <c r="R11" s="2"/>
      <c r="S11" s="2"/>
      <c r="T11" s="2"/>
      <c r="U11" s="2"/>
      <c r="V11" s="2"/>
    </row>
    <row r="12" spans="2:24" ht="50.25" thickBot="1" x14ac:dyDescent="0.35">
      <c r="B12" s="3" t="s">
        <v>4</v>
      </c>
      <c r="C12" s="3" t="s">
        <v>5</v>
      </c>
      <c r="D12" s="4" t="s">
        <v>6</v>
      </c>
      <c r="E12" s="23" t="s">
        <v>7</v>
      </c>
      <c r="F12" s="5" t="s">
        <v>52</v>
      </c>
      <c r="G12" s="27" t="s">
        <v>54</v>
      </c>
      <c r="H12" s="29" t="s">
        <v>53</v>
      </c>
      <c r="I12" s="24" t="s">
        <v>47</v>
      </c>
      <c r="J12" s="3" t="s">
        <v>8</v>
      </c>
      <c r="K12" s="6" t="s">
        <v>9</v>
      </c>
      <c r="L12" s="3" t="s">
        <v>0</v>
      </c>
      <c r="M12" s="7" t="s">
        <v>48</v>
      </c>
      <c r="N12" s="7" t="s">
        <v>65</v>
      </c>
      <c r="O12" s="7" t="s">
        <v>10</v>
      </c>
      <c r="P12" s="8" t="s">
        <v>66</v>
      </c>
      <c r="Q12" s="9" t="s">
        <v>11</v>
      </c>
      <c r="R12" s="2"/>
      <c r="S12" s="2"/>
      <c r="T12" s="2"/>
      <c r="U12" s="2"/>
      <c r="V12" s="2"/>
      <c r="W12" s="2"/>
      <c r="X12" s="2"/>
    </row>
    <row r="13" spans="2:24" ht="18" thickBot="1" x14ac:dyDescent="0.35">
      <c r="B13" s="42" t="s">
        <v>12</v>
      </c>
      <c r="C13" s="10" t="s">
        <v>13</v>
      </c>
      <c r="D13" s="72">
        <v>1</v>
      </c>
      <c r="E13" s="25">
        <v>33</v>
      </c>
      <c r="F13" s="11">
        <f>채집!D4</f>
        <v>558</v>
      </c>
      <c r="G13" s="28">
        <f>I14*$W$5</f>
        <v>921.875</v>
      </c>
      <c r="H13" s="14">
        <f>I15*$V$5</f>
        <v>737.5</v>
      </c>
      <c r="I13" s="25">
        <f t="shared" ref="I13:I30" si="0">MIN(F13:H13)/100</f>
        <v>5.58</v>
      </c>
      <c r="J13" s="12">
        <f t="shared" ref="J13:J30" si="1">I13*E13</f>
        <v>184.14000000000001</v>
      </c>
      <c r="K13" s="42">
        <f>SUM(J13:J15)*D13</f>
        <v>301.255</v>
      </c>
      <c r="L13" s="74">
        <f>-($D$10-1)*$B$10*D13</f>
        <v>360</v>
      </c>
      <c r="M13" s="75">
        <f>(L13+K13)</f>
        <v>661.255</v>
      </c>
      <c r="N13" s="42">
        <f>-($F$10*0.05)*10*D13</f>
        <v>-32.5</v>
      </c>
      <c r="O13" s="42">
        <f t="shared" ref="O13:O21" si="2">($F$10*10*D13-M13)+N13</f>
        <v>-43.754999999999995</v>
      </c>
      <c r="P13" s="82">
        <f t="shared" ref="P13:P30" si="3">($F$10*10*D13)*(1+$C$10)-M13+N13</f>
        <v>-8.6549999999999727</v>
      </c>
      <c r="Q13" s="73">
        <f>P13/M13</f>
        <v>-1.3088747911168873E-2</v>
      </c>
      <c r="R13" s="31" t="str">
        <f t="shared" ref="R13:R27" si="4">C13&amp;"은"</f>
        <v>아비도스 들꽃은</v>
      </c>
      <c r="S13" s="32" t="str">
        <f>IF(I13=F13/100,"경매장에서 구입",IF(I13=G13/100,"고급 재료사서 생활가루로 바꾸세요",IF(I13=H13/100,"일반 재료사서 생활가루로 바꾸세요")))</f>
        <v>경매장에서 구입</v>
      </c>
      <c r="T13" s="2"/>
      <c r="U13" s="2"/>
      <c r="V13" s="2"/>
      <c r="W13" s="2"/>
    </row>
    <row r="14" spans="2:24" ht="18" thickBot="1" x14ac:dyDescent="0.35">
      <c r="B14" s="43"/>
      <c r="C14" s="13" t="s">
        <v>14</v>
      </c>
      <c r="D14" s="55"/>
      <c r="E14" s="25">
        <v>45</v>
      </c>
      <c r="F14" s="11">
        <f>채집!D3</f>
        <v>154</v>
      </c>
      <c r="G14" s="28" t="s">
        <v>55</v>
      </c>
      <c r="H14" s="14">
        <f>I15*$V$3*2</f>
        <v>147.5</v>
      </c>
      <c r="I14" s="25">
        <f t="shared" si="0"/>
        <v>1.4750000000000001</v>
      </c>
      <c r="J14" s="12">
        <f t="shared" si="1"/>
        <v>66.375</v>
      </c>
      <c r="K14" s="43"/>
      <c r="L14" s="46"/>
      <c r="M14" s="49"/>
      <c r="N14" s="43"/>
      <c r="O14" s="43"/>
      <c r="P14" s="64"/>
      <c r="Q14" s="67"/>
      <c r="R14" s="33" t="str">
        <f t="shared" si="4"/>
        <v>수줍은 들꽃은</v>
      </c>
      <c r="S14" s="34" t="str">
        <f>IF(I14=F14/100,"경매장에서 구입",IF(I14=H14/100,"일반 재료사서 생활가루로 바꾸세요",""))</f>
        <v>일반 재료사서 생활가루로 바꾸세요</v>
      </c>
      <c r="T14" s="2"/>
      <c r="U14" s="2"/>
      <c r="V14" s="2"/>
      <c r="W14" s="2"/>
    </row>
    <row r="15" spans="2:24" ht="18" thickBot="1" x14ac:dyDescent="0.35">
      <c r="B15" s="44"/>
      <c r="C15" s="14" t="s">
        <v>16</v>
      </c>
      <c r="D15" s="56"/>
      <c r="E15" s="25">
        <v>86</v>
      </c>
      <c r="F15" s="11">
        <f>채집!D2</f>
        <v>59</v>
      </c>
      <c r="G15" s="28" t="s">
        <v>55</v>
      </c>
      <c r="H15" s="14" t="s">
        <v>55</v>
      </c>
      <c r="I15" s="25">
        <f t="shared" si="0"/>
        <v>0.59</v>
      </c>
      <c r="J15" s="12">
        <f t="shared" si="1"/>
        <v>50.739999999999995</v>
      </c>
      <c r="K15" s="44"/>
      <c r="L15" s="47"/>
      <c r="M15" s="50"/>
      <c r="N15" s="44"/>
      <c r="O15" s="44"/>
      <c r="P15" s="65"/>
      <c r="Q15" s="68"/>
      <c r="R15" s="35" t="str">
        <f t="shared" si="4"/>
        <v>들꽃은</v>
      </c>
      <c r="S15" s="36" t="str">
        <f>IF(I15=F15/100,"경매장에서 구입",IF(I15=G15/100,"고급 재료사서 생활가루로 바꾸세요",IF(I15=H15/100,"일반 재료사서 생활가루로 바꾸세요")))</f>
        <v>경매장에서 구입</v>
      </c>
      <c r="T15" s="2"/>
      <c r="U15" s="2"/>
      <c r="V15" s="2"/>
      <c r="W15" s="2"/>
    </row>
    <row r="16" spans="2:24" ht="18" thickBot="1" x14ac:dyDescent="0.35">
      <c r="B16" s="53" t="s">
        <v>18</v>
      </c>
      <c r="C16" s="10" t="s">
        <v>15</v>
      </c>
      <c r="D16" s="54">
        <v>1</v>
      </c>
      <c r="E16" s="25">
        <v>33</v>
      </c>
      <c r="F16" s="11">
        <f>채광!D3</f>
        <v>573</v>
      </c>
      <c r="G16" s="28">
        <f>I17*$W$5</f>
        <v>525</v>
      </c>
      <c r="H16" s="14">
        <f>I18*$V$5</f>
        <v>550</v>
      </c>
      <c r="I16" s="25">
        <f t="shared" si="0"/>
        <v>5.25</v>
      </c>
      <c r="J16" s="12">
        <f t="shared" si="1"/>
        <v>173.25</v>
      </c>
      <c r="K16" s="42">
        <f>SUM(J16:J18)*D16</f>
        <v>248.89000000000001</v>
      </c>
      <c r="L16" s="45">
        <f>-($D$10-1)*$B$10*D16</f>
        <v>360</v>
      </c>
      <c r="M16" s="48">
        <f>(L16+K16)</f>
        <v>608.89</v>
      </c>
      <c r="N16" s="53">
        <f>-($F$10*0.05)*10*D16</f>
        <v>-32.5</v>
      </c>
      <c r="O16" s="53">
        <f t="shared" si="2"/>
        <v>8.6100000000000136</v>
      </c>
      <c r="P16" s="63">
        <f t="shared" si="3"/>
        <v>43.710000000000036</v>
      </c>
      <c r="Q16" s="66">
        <f>P16/M16</f>
        <v>7.1786365353347953E-2</v>
      </c>
      <c r="R16" s="37" t="str">
        <f t="shared" si="4"/>
        <v>아비도스 철광석은</v>
      </c>
      <c r="S16" s="34" t="str">
        <f>IF(I16=F16/100,"경매장에서 구입",IF(I16=G16/100,"고급 재료사서 생활가루로 바꾸세요",IF(I16=H16/100,"일반 재료사서 생활가루로 바꾸세요")))</f>
        <v>고급 재료사서 생활가루로 바꾸세요</v>
      </c>
      <c r="T16" s="2"/>
      <c r="U16" s="2"/>
      <c r="V16" s="2"/>
      <c r="W16" s="2"/>
    </row>
    <row r="17" spans="2:23" ht="18" thickBot="1" x14ac:dyDescent="0.35">
      <c r="B17" s="43"/>
      <c r="C17" s="13" t="s">
        <v>20</v>
      </c>
      <c r="D17" s="55"/>
      <c r="E17" s="25">
        <v>45</v>
      </c>
      <c r="F17" s="11">
        <f>채광!D2</f>
        <v>84</v>
      </c>
      <c r="G17" s="28" t="s">
        <v>55</v>
      </c>
      <c r="H17" s="14">
        <f>I18*$V$3*2</f>
        <v>110</v>
      </c>
      <c r="I17" s="25">
        <f t="shared" si="0"/>
        <v>0.84</v>
      </c>
      <c r="J17" s="12">
        <f t="shared" si="1"/>
        <v>37.799999999999997</v>
      </c>
      <c r="K17" s="43"/>
      <c r="L17" s="46"/>
      <c r="M17" s="49"/>
      <c r="N17" s="43"/>
      <c r="O17" s="43"/>
      <c r="P17" s="64"/>
      <c r="Q17" s="67"/>
      <c r="R17" s="33" t="str">
        <f t="shared" si="4"/>
        <v>묵직한 철광석은</v>
      </c>
      <c r="S17" s="34" t="str">
        <f>IF(I17=F17/100,"경매장에서 구입",IF(I17=G17/100,"고급 재료사서 생활가루로 바꾸세요",IF(I17=H17/100,"일반 재료사서 생활가루로 바꾸세요")))</f>
        <v>경매장에서 구입</v>
      </c>
      <c r="T17" s="2"/>
      <c r="U17" s="2"/>
      <c r="V17" s="2"/>
      <c r="W17" s="2"/>
    </row>
    <row r="18" spans="2:23" ht="18" thickBot="1" x14ac:dyDescent="0.35">
      <c r="B18" s="44"/>
      <c r="C18" s="14" t="s">
        <v>22</v>
      </c>
      <c r="D18" s="56"/>
      <c r="E18" s="25">
        <v>86</v>
      </c>
      <c r="F18" s="11">
        <f>채광!D4</f>
        <v>44</v>
      </c>
      <c r="G18" s="28" t="s">
        <v>55</v>
      </c>
      <c r="H18" s="14" t="s">
        <v>55</v>
      </c>
      <c r="I18" s="25">
        <f t="shared" si="0"/>
        <v>0.44</v>
      </c>
      <c r="J18" s="12">
        <f t="shared" si="1"/>
        <v>37.840000000000003</v>
      </c>
      <c r="K18" s="44"/>
      <c r="L18" s="47"/>
      <c r="M18" s="50"/>
      <c r="N18" s="44"/>
      <c r="O18" s="44"/>
      <c r="P18" s="65"/>
      <c r="Q18" s="68"/>
      <c r="R18" s="38" t="str">
        <f t="shared" si="4"/>
        <v>철광석은</v>
      </c>
      <c r="S18" s="34" t="str">
        <f>IF(I18=F18/100,"경매장에서 구입",IF(I18=G18/100,"고급 재료사서 생활가루로 바꾸세요",IF(I18=H18/100,"일반 재료사서 생활가루로 바꾸세요")))</f>
        <v>경매장에서 구입</v>
      </c>
      <c r="T18" s="2"/>
      <c r="U18" s="2"/>
      <c r="V18" s="2"/>
      <c r="W18" s="2"/>
    </row>
    <row r="19" spans="2:23" ht="18" thickBot="1" x14ac:dyDescent="0.35">
      <c r="B19" s="53" t="s">
        <v>24</v>
      </c>
      <c r="C19" s="10" t="s">
        <v>25</v>
      </c>
      <c r="D19" s="69">
        <v>1</v>
      </c>
      <c r="E19" s="25">
        <v>33</v>
      </c>
      <c r="F19" s="11">
        <f>벌목!D4</f>
        <v>568</v>
      </c>
      <c r="G19" s="28">
        <f>I20*$W$5</f>
        <v>543.75</v>
      </c>
      <c r="H19" s="14">
        <f>I21*$V$5</f>
        <v>537.5</v>
      </c>
      <c r="I19" s="25">
        <f t="shared" si="0"/>
        <v>5.375</v>
      </c>
      <c r="J19" s="12">
        <f t="shared" si="1"/>
        <v>177.375</v>
      </c>
      <c r="K19" s="42">
        <f>SUM(J19:J21)*D19</f>
        <v>253.505</v>
      </c>
      <c r="L19" s="45">
        <f>-($D$10-1)*$B$10*D19</f>
        <v>360</v>
      </c>
      <c r="M19" s="98">
        <f>(L19+K19)</f>
        <v>613.505</v>
      </c>
      <c r="N19" s="57">
        <f>-($F$10*0.05)*10*D19</f>
        <v>-32.5</v>
      </c>
      <c r="O19" s="60">
        <f t="shared" si="2"/>
        <v>3.9950000000000045</v>
      </c>
      <c r="P19" s="76">
        <f t="shared" si="3"/>
        <v>39.095000000000027</v>
      </c>
      <c r="Q19" s="66">
        <f>P19/M19</f>
        <v>6.3724012029241855E-2</v>
      </c>
      <c r="R19" s="39" t="str">
        <f>C19&amp;"는"</f>
        <v>아비도스 목재는</v>
      </c>
      <c r="S19" s="32" t="str">
        <f>IF(I19=F19/100,"경매장에서 구입",IF(I19=G19/100,"고급 재료사서 생활가루로 바꾸세요",IF(I19=H19/100,"일반 재료사서 생활가루로 바꾸세요")))</f>
        <v>일반 재료사서 생활가루로 바꾸세요</v>
      </c>
      <c r="T19" s="15"/>
      <c r="U19" s="2"/>
      <c r="V19" s="2"/>
      <c r="W19" s="2"/>
    </row>
    <row r="20" spans="2:23" ht="18" thickBot="1" x14ac:dyDescent="0.35">
      <c r="B20" s="43"/>
      <c r="C20" s="13" t="s">
        <v>17</v>
      </c>
      <c r="D20" s="70"/>
      <c r="E20" s="25">
        <v>45</v>
      </c>
      <c r="F20" s="11">
        <f>벌목!D3</f>
        <v>87</v>
      </c>
      <c r="G20" s="28" t="s">
        <v>55</v>
      </c>
      <c r="H20" s="14">
        <f>I21*$V$3*2</f>
        <v>107.5</v>
      </c>
      <c r="I20" s="25">
        <f t="shared" si="0"/>
        <v>0.87</v>
      </c>
      <c r="J20" s="12">
        <f t="shared" si="1"/>
        <v>39.15</v>
      </c>
      <c r="K20" s="43"/>
      <c r="L20" s="46"/>
      <c r="M20" s="99"/>
      <c r="N20" s="58"/>
      <c r="O20" s="61"/>
      <c r="P20" s="77"/>
      <c r="Q20" s="67"/>
      <c r="R20" s="33" t="str">
        <f>C20&amp;"는"</f>
        <v>부드러운 목재는</v>
      </c>
      <c r="S20" s="34" t="str">
        <f>IF(I20=F20/100,"경매장에서 구입",IF(I20=H20/100,"일반 재료사서 생활가루로 바꾸세요",""))</f>
        <v>경매장에서 구입</v>
      </c>
      <c r="T20" s="2"/>
      <c r="U20" s="2"/>
      <c r="V20" s="2"/>
      <c r="W20" s="2"/>
    </row>
    <row r="21" spans="2:23" ht="18" thickBot="1" x14ac:dyDescent="0.35">
      <c r="B21" s="44"/>
      <c r="C21" s="14" t="s">
        <v>26</v>
      </c>
      <c r="D21" s="71"/>
      <c r="E21" s="25">
        <v>86</v>
      </c>
      <c r="F21" s="11">
        <f>벌목!D2</f>
        <v>43</v>
      </c>
      <c r="G21" s="28" t="s">
        <v>55</v>
      </c>
      <c r="H21" s="14" t="s">
        <v>55</v>
      </c>
      <c r="I21" s="25">
        <f t="shared" si="0"/>
        <v>0.43</v>
      </c>
      <c r="J21" s="12">
        <f t="shared" si="1"/>
        <v>36.979999999999997</v>
      </c>
      <c r="K21" s="44"/>
      <c r="L21" s="47"/>
      <c r="M21" s="100"/>
      <c r="N21" s="59"/>
      <c r="O21" s="62"/>
      <c r="P21" s="78"/>
      <c r="Q21" s="68"/>
      <c r="R21" s="40" t="str">
        <f>C21&amp;"는"</f>
        <v>목재는</v>
      </c>
      <c r="S21" s="36" t="str">
        <f>IF(I21=F21/100,"경매장에서 구입",IF(I21=G21/100,"고급 재료사서 생활가루로 바꾸세요",IF(I21=H21/100,"일반 재료사서 생활가루로 바꾸세요")))</f>
        <v>경매장에서 구입</v>
      </c>
      <c r="T21" s="16"/>
      <c r="U21" s="2"/>
      <c r="V21" s="2"/>
      <c r="W21" s="2"/>
    </row>
    <row r="22" spans="2:23" ht="18" thickBot="1" x14ac:dyDescent="0.35">
      <c r="B22" s="53" t="s">
        <v>27</v>
      </c>
      <c r="C22" s="10" t="s">
        <v>19</v>
      </c>
      <c r="D22" s="54">
        <v>1</v>
      </c>
      <c r="E22" s="25">
        <v>33</v>
      </c>
      <c r="F22" s="11">
        <f>낚시!D4</f>
        <v>586</v>
      </c>
      <c r="G22" s="28">
        <f>I23*$W$5</f>
        <v>543.75</v>
      </c>
      <c r="H22" s="14">
        <f>I24*$V$5</f>
        <v>537.5</v>
      </c>
      <c r="I22" s="25">
        <f t="shared" si="0"/>
        <v>5.375</v>
      </c>
      <c r="J22" s="12">
        <f t="shared" si="1"/>
        <v>177.375</v>
      </c>
      <c r="K22" s="42">
        <f>SUM(J22:J24)*D22</f>
        <v>253.505</v>
      </c>
      <c r="L22" s="45">
        <f>-($D$10-1)*$B$10*D22</f>
        <v>360</v>
      </c>
      <c r="M22" s="98">
        <f>(L22+K22)</f>
        <v>613.505</v>
      </c>
      <c r="N22" s="53">
        <f>-($F$10*0.05)*10*D22</f>
        <v>-32.5</v>
      </c>
      <c r="O22" s="53">
        <f t="shared" ref="O19:O30" si="5">($F$10*10*D22-M22)+N22</f>
        <v>3.9950000000000045</v>
      </c>
      <c r="P22" s="63">
        <f t="shared" si="3"/>
        <v>39.095000000000027</v>
      </c>
      <c r="Q22" s="66">
        <f>P22/M22</f>
        <v>6.3724012029241855E-2</v>
      </c>
      <c r="R22" s="37" t="str">
        <f>C22&amp;"는"</f>
        <v>아비도스 태양 잉어는</v>
      </c>
      <c r="S22" s="34" t="str">
        <f>IF(I22=F22/100,"경매장에서 구입",IF(I22=G22/100,"고급 재료사서 생활가루로 바꾸세요",IF(I22=H22/100,"일반 재료사서 생활가루로 바꾸세요")))</f>
        <v>일반 재료사서 생활가루로 바꾸세요</v>
      </c>
      <c r="T22" s="2"/>
      <c r="U22" s="2"/>
      <c r="V22" s="2"/>
      <c r="W22" s="2"/>
    </row>
    <row r="23" spans="2:23" ht="18" thickBot="1" x14ac:dyDescent="0.35">
      <c r="B23" s="43"/>
      <c r="C23" s="13" t="s">
        <v>28</v>
      </c>
      <c r="D23" s="55"/>
      <c r="E23" s="25">
        <v>45</v>
      </c>
      <c r="F23" s="11">
        <f>낚시!D2</f>
        <v>87</v>
      </c>
      <c r="G23" s="28" t="s">
        <v>55</v>
      </c>
      <c r="H23" s="14">
        <f>I24*$V$3*2</f>
        <v>107.5</v>
      </c>
      <c r="I23" s="25">
        <f t="shared" si="0"/>
        <v>0.87</v>
      </c>
      <c r="J23" s="12">
        <f t="shared" si="1"/>
        <v>39.15</v>
      </c>
      <c r="K23" s="43"/>
      <c r="L23" s="46"/>
      <c r="M23" s="99"/>
      <c r="N23" s="43"/>
      <c r="O23" s="43"/>
      <c r="P23" s="64"/>
      <c r="Q23" s="67"/>
      <c r="R23" s="33" t="str">
        <f t="shared" si="4"/>
        <v>붉은살 생선은</v>
      </c>
      <c r="S23" s="34" t="str">
        <f>IF(I23=F23/100,"경매장에서 구입",IF(I23=H23/100,"일반 재료사서 생활가루로 바꾸세요",""))</f>
        <v>경매장에서 구입</v>
      </c>
      <c r="T23" s="2"/>
      <c r="U23" s="2"/>
      <c r="V23" s="2"/>
      <c r="W23" s="2"/>
    </row>
    <row r="24" spans="2:23" ht="18" thickBot="1" x14ac:dyDescent="0.35">
      <c r="B24" s="44"/>
      <c r="C24" s="14" t="s">
        <v>29</v>
      </c>
      <c r="D24" s="56"/>
      <c r="E24" s="25">
        <v>86</v>
      </c>
      <c r="F24" s="11">
        <f>낚시!D3</f>
        <v>43</v>
      </c>
      <c r="G24" s="28" t="s">
        <v>55</v>
      </c>
      <c r="H24" s="14" t="s">
        <v>55</v>
      </c>
      <c r="I24" s="25">
        <f t="shared" si="0"/>
        <v>0.43</v>
      </c>
      <c r="J24" s="12">
        <f t="shared" si="1"/>
        <v>36.979999999999997</v>
      </c>
      <c r="K24" s="44"/>
      <c r="L24" s="47"/>
      <c r="M24" s="100"/>
      <c r="N24" s="44"/>
      <c r="O24" s="44"/>
      <c r="P24" s="65"/>
      <c r="Q24" s="68"/>
      <c r="R24" s="38" t="str">
        <f t="shared" si="4"/>
        <v>생선은</v>
      </c>
      <c r="S24" s="34" t="str">
        <f>IF(I24=F24/100,"경매장에서 구입",IF(I24=G24/100,"고급 재료사서 생활가루로 바꾸세요",IF(I24=H24/100,"일반 재료사서 생활가루로 바꾸세요")))</f>
        <v>경매장에서 구입</v>
      </c>
      <c r="T24" s="2"/>
      <c r="U24" s="2"/>
      <c r="V24" s="2"/>
      <c r="W24" s="2"/>
    </row>
    <row r="25" spans="2:23" ht="18" thickBot="1" x14ac:dyDescent="0.35">
      <c r="B25" s="53" t="s">
        <v>30</v>
      </c>
      <c r="C25" s="10" t="s">
        <v>21</v>
      </c>
      <c r="D25" s="54">
        <v>1</v>
      </c>
      <c r="E25" s="25">
        <v>33</v>
      </c>
      <c r="F25" s="11">
        <f>고고학!D3</f>
        <v>599</v>
      </c>
      <c r="G25" s="28">
        <f>I26*$W$5</f>
        <v>531.25</v>
      </c>
      <c r="H25" s="14">
        <f>I27*$V$5</f>
        <v>562.5</v>
      </c>
      <c r="I25" s="25">
        <f t="shared" si="0"/>
        <v>5.3125</v>
      </c>
      <c r="J25" s="12">
        <f t="shared" si="1"/>
        <v>175.3125</v>
      </c>
      <c r="K25" s="42">
        <f>SUM(J25:J27)*D25</f>
        <v>252.26249999999999</v>
      </c>
      <c r="L25" s="45">
        <f>-($D$10-1)*$B$10*D25</f>
        <v>360</v>
      </c>
      <c r="M25" s="98">
        <f>(L25+K25)</f>
        <v>612.26250000000005</v>
      </c>
      <c r="N25" s="53">
        <f>-($F$10*0.05)*10*D25</f>
        <v>-32.5</v>
      </c>
      <c r="O25" s="53">
        <f t="shared" si="5"/>
        <v>5.2374999999999545</v>
      </c>
      <c r="P25" s="63">
        <f t="shared" si="3"/>
        <v>40.337499999999977</v>
      </c>
      <c r="Q25" s="66">
        <f>P25/M25</f>
        <v>6.5882689206018613E-2</v>
      </c>
      <c r="R25" s="41" t="str">
        <f t="shared" si="4"/>
        <v>아비도스 유물은</v>
      </c>
      <c r="S25" s="32" t="str">
        <f>IF(I25=F25/100,"경매장에서 구입",IF(I25=G25/100,"고급 재료사서 생활가루로 바꾸세요",IF(I25=H25/100,"일반 재료사서 생활가루로 바꾸세요")))</f>
        <v>고급 재료사서 생활가루로 바꾸세요</v>
      </c>
      <c r="T25" s="2"/>
      <c r="U25" s="2"/>
      <c r="V25" s="2"/>
      <c r="W25" s="2"/>
    </row>
    <row r="26" spans="2:23" ht="18" thickBot="1" x14ac:dyDescent="0.35">
      <c r="B26" s="43"/>
      <c r="C26" s="13" t="s">
        <v>31</v>
      </c>
      <c r="D26" s="55"/>
      <c r="E26" s="25">
        <v>45</v>
      </c>
      <c r="F26" s="11">
        <f>고고학!D4</f>
        <v>85</v>
      </c>
      <c r="G26" s="28" t="s">
        <v>55</v>
      </c>
      <c r="H26" s="14">
        <f>I27*$V$3*2</f>
        <v>112.5</v>
      </c>
      <c r="I26" s="25">
        <f t="shared" si="0"/>
        <v>0.85</v>
      </c>
      <c r="J26" s="12">
        <f t="shared" si="1"/>
        <v>38.25</v>
      </c>
      <c r="K26" s="43"/>
      <c r="L26" s="46"/>
      <c r="M26" s="99"/>
      <c r="N26" s="43"/>
      <c r="O26" s="43"/>
      <c r="P26" s="64"/>
      <c r="Q26" s="67"/>
      <c r="R26" s="33" t="str">
        <f t="shared" si="4"/>
        <v>희귀한 유물은</v>
      </c>
      <c r="S26" s="34" t="str">
        <f>IF(I26=F26/100,"경매장에서 구입",IF(I26=H26/100,"일반 재료사서 생활가루로 바꾸세요",""))</f>
        <v>경매장에서 구입</v>
      </c>
      <c r="T26" s="2"/>
      <c r="U26" s="2"/>
      <c r="V26" s="2"/>
      <c r="W26" s="2"/>
    </row>
    <row r="27" spans="2:23" ht="18" thickBot="1" x14ac:dyDescent="0.35">
      <c r="B27" s="44"/>
      <c r="C27" s="14" t="s">
        <v>32</v>
      </c>
      <c r="D27" s="56"/>
      <c r="E27" s="25">
        <v>86</v>
      </c>
      <c r="F27" s="11">
        <f>고고학!D2</f>
        <v>45</v>
      </c>
      <c r="G27" s="28" t="s">
        <v>55</v>
      </c>
      <c r="H27" s="14" t="s">
        <v>55</v>
      </c>
      <c r="I27" s="25">
        <f t="shared" si="0"/>
        <v>0.45</v>
      </c>
      <c r="J27" s="12">
        <f t="shared" si="1"/>
        <v>38.700000000000003</v>
      </c>
      <c r="K27" s="44"/>
      <c r="L27" s="47"/>
      <c r="M27" s="100"/>
      <c r="N27" s="44"/>
      <c r="O27" s="44"/>
      <c r="P27" s="65"/>
      <c r="Q27" s="68"/>
      <c r="R27" s="35" t="str">
        <f t="shared" si="4"/>
        <v>고대 유물은</v>
      </c>
      <c r="S27" s="36" t="str">
        <f>IF(I27=F27/100,"경매장에서 구입",IF(I27=G27/100,"고급 재료사서 생활가루로 바꾸세요",IF(I27=H27/100,"일반 재료사서 생활가루로 바꾸세요")))</f>
        <v>경매장에서 구입</v>
      </c>
      <c r="T27" s="2"/>
      <c r="U27" s="2"/>
      <c r="V27" s="2"/>
      <c r="W27" s="2"/>
    </row>
    <row r="28" spans="2:23" ht="18" thickBot="1" x14ac:dyDescent="0.35">
      <c r="B28" s="53" t="s">
        <v>33</v>
      </c>
      <c r="C28" s="10" t="s">
        <v>23</v>
      </c>
      <c r="D28" s="54">
        <v>1</v>
      </c>
      <c r="E28" s="25">
        <v>33</v>
      </c>
      <c r="F28" s="11">
        <f>수렵!D4</f>
        <v>630</v>
      </c>
      <c r="G28" s="28">
        <f>I29*$W$5</f>
        <v>587.5</v>
      </c>
      <c r="H28" s="14">
        <f>I30*$V$5</f>
        <v>587.5</v>
      </c>
      <c r="I28" s="25">
        <f t="shared" si="0"/>
        <v>5.875</v>
      </c>
      <c r="J28" s="12">
        <f t="shared" si="1"/>
        <v>193.875</v>
      </c>
      <c r="K28" s="42">
        <f>SUM(J28:J30)*D28</f>
        <v>276.59500000000003</v>
      </c>
      <c r="L28" s="45">
        <f>-($D$10-1)*$B$10*D28</f>
        <v>360</v>
      </c>
      <c r="M28" s="98">
        <f>(L28+K28)</f>
        <v>636.59500000000003</v>
      </c>
      <c r="N28" s="53">
        <f>-($F$10*0.05)*10*D28</f>
        <v>-32.5</v>
      </c>
      <c r="O28" s="53">
        <f t="shared" si="5"/>
        <v>-19.095000000000027</v>
      </c>
      <c r="P28" s="63">
        <f t="shared" si="3"/>
        <v>16.004999999999995</v>
      </c>
      <c r="Q28" s="66">
        <f>P28/M28</f>
        <v>2.5141573527910202E-2</v>
      </c>
      <c r="R28" s="37" t="str">
        <f>C28&amp;"는"</f>
        <v>아비도스 두툼한 생고기는</v>
      </c>
      <c r="S28" s="34" t="str">
        <f>IF(I28=F28/100,"경매장에서 구입",IF(I28=G28/100,"고급 재료사서 생활가루로 바꾸세요",IF(I28=H28/100,"일반 재료사서 생활가루로 바꾸세요")))</f>
        <v>고급 재료사서 생활가루로 바꾸세요</v>
      </c>
      <c r="T28" s="2"/>
      <c r="U28" s="2"/>
      <c r="V28" s="2"/>
      <c r="W28" s="2"/>
    </row>
    <row r="29" spans="2:23" ht="18" thickBot="1" x14ac:dyDescent="0.35">
      <c r="B29" s="43"/>
      <c r="C29" s="13" t="s">
        <v>34</v>
      </c>
      <c r="D29" s="55"/>
      <c r="E29" s="25">
        <v>45</v>
      </c>
      <c r="F29" s="11">
        <f>수렵!D2</f>
        <v>94</v>
      </c>
      <c r="G29" s="28" t="s">
        <v>55</v>
      </c>
      <c r="H29" s="14">
        <f>I30*$V$3*2</f>
        <v>117.5</v>
      </c>
      <c r="I29" s="25">
        <f t="shared" si="0"/>
        <v>0.94</v>
      </c>
      <c r="J29" s="12">
        <f t="shared" si="1"/>
        <v>42.3</v>
      </c>
      <c r="K29" s="43"/>
      <c r="L29" s="46"/>
      <c r="M29" s="99"/>
      <c r="N29" s="43"/>
      <c r="O29" s="43"/>
      <c r="P29" s="64"/>
      <c r="Q29" s="67"/>
      <c r="R29" s="33" t="str">
        <f>C29&amp;"는"</f>
        <v>다듬은 생고기는</v>
      </c>
      <c r="S29" s="34" t="str">
        <f>IF(I29=F29/100,"경매장에서 구입",IF(I29=H29/100,"일반 재료사서 생활가루로 바꾸세요",""))</f>
        <v>경매장에서 구입</v>
      </c>
      <c r="T29" s="2"/>
      <c r="U29" s="2"/>
      <c r="V29" s="2"/>
      <c r="W29" s="2"/>
    </row>
    <row r="30" spans="2:23" ht="18" thickBot="1" x14ac:dyDescent="0.35">
      <c r="B30" s="44"/>
      <c r="C30" s="14" t="s">
        <v>35</v>
      </c>
      <c r="D30" s="56"/>
      <c r="E30" s="25">
        <v>86</v>
      </c>
      <c r="F30" s="11">
        <f>수렵!D3</f>
        <v>47</v>
      </c>
      <c r="G30" s="28" t="s">
        <v>55</v>
      </c>
      <c r="H30" s="14" t="s">
        <v>55</v>
      </c>
      <c r="I30" s="25">
        <f t="shared" si="0"/>
        <v>0.47</v>
      </c>
      <c r="J30" s="12">
        <f t="shared" si="1"/>
        <v>40.419999999999995</v>
      </c>
      <c r="K30" s="44"/>
      <c r="L30" s="47"/>
      <c r="M30" s="100"/>
      <c r="N30" s="44"/>
      <c r="O30" s="44"/>
      <c r="P30" s="65"/>
      <c r="Q30" s="68"/>
      <c r="R30" s="35" t="str">
        <f>C30&amp;"는"</f>
        <v>두툼한 생고기는</v>
      </c>
      <c r="S30" s="36" t="str">
        <f>IF(I30=F30/100,"경매장에서 구입",IF(I30=G30/100,"고급 재료사서 생활가루로 바꾸세요",IF(I30=H30/100,"일반 재료사서 생활가루로 바꾸세요")))</f>
        <v>경매장에서 구입</v>
      </c>
      <c r="T30" s="2"/>
      <c r="U30" s="2"/>
      <c r="V30" s="2"/>
      <c r="W30" s="2"/>
    </row>
    <row r="31" spans="2:23" x14ac:dyDescent="0.3">
      <c r="J31" s="19"/>
      <c r="K31" s="20"/>
      <c r="O31" s="18"/>
      <c r="R31" s="30"/>
    </row>
    <row r="35" spans="2:17" ht="16.5" customHeight="1" x14ac:dyDescent="0.3">
      <c r="B35" s="52" t="s">
        <v>51</v>
      </c>
      <c r="C35" s="52"/>
      <c r="D35" s="52"/>
      <c r="E35" s="26"/>
      <c r="F35" s="51" t="s">
        <v>63</v>
      </c>
      <c r="G35" s="51"/>
      <c r="H35" s="51"/>
      <c r="I35" s="51"/>
      <c r="J35" s="51"/>
      <c r="N35" s="52" t="s">
        <v>62</v>
      </c>
      <c r="O35" s="52"/>
      <c r="P35" s="52"/>
      <c r="Q35" s="52"/>
    </row>
    <row r="36" spans="2:17" ht="16.5" customHeight="1" x14ac:dyDescent="0.3">
      <c r="B36" s="52"/>
      <c r="C36" s="52"/>
      <c r="D36" s="52"/>
      <c r="E36" s="26"/>
      <c r="F36" s="51"/>
      <c r="G36" s="51"/>
      <c r="H36" s="51"/>
      <c r="I36" s="51"/>
      <c r="J36" s="51"/>
      <c r="N36" s="52"/>
      <c r="O36" s="52"/>
      <c r="P36" s="52"/>
      <c r="Q36" s="52"/>
    </row>
    <row r="37" spans="2:17" ht="16.5" customHeight="1" x14ac:dyDescent="0.3">
      <c r="B37" s="52"/>
      <c r="C37" s="52"/>
      <c r="D37" s="52"/>
      <c r="E37" s="26"/>
      <c r="F37" s="51"/>
      <c r="G37" s="51"/>
      <c r="H37" s="51"/>
      <c r="I37" s="51"/>
      <c r="J37" s="51"/>
      <c r="N37" s="52"/>
      <c r="O37" s="52"/>
      <c r="P37" s="52"/>
      <c r="Q37" s="52"/>
    </row>
    <row r="38" spans="2:17" x14ac:dyDescent="0.3">
      <c r="J38" s="19"/>
      <c r="K38" s="20"/>
      <c r="O38" s="18"/>
    </row>
  </sheetData>
  <mergeCells count="69">
    <mergeCell ref="R6:S9"/>
    <mergeCell ref="K9:O10"/>
    <mergeCell ref="N11:O11"/>
    <mergeCell ref="P13:P15"/>
    <mergeCell ref="D9:E9"/>
    <mergeCell ref="F9:H9"/>
    <mergeCell ref="D10:E10"/>
    <mergeCell ref="F10:H10"/>
    <mergeCell ref="I10:J10"/>
    <mergeCell ref="I9:J9"/>
    <mergeCell ref="K16:K18"/>
    <mergeCell ref="L16:L18"/>
    <mergeCell ref="M16:M18"/>
    <mergeCell ref="N35:Q37"/>
    <mergeCell ref="D13:D15"/>
    <mergeCell ref="Q13:Q15"/>
    <mergeCell ref="N16:N18"/>
    <mergeCell ref="O16:O18"/>
    <mergeCell ref="P16:P18"/>
    <mergeCell ref="Q16:Q18"/>
    <mergeCell ref="K13:K15"/>
    <mergeCell ref="L13:L15"/>
    <mergeCell ref="M13:M15"/>
    <mergeCell ref="N13:N15"/>
    <mergeCell ref="O13:O15"/>
    <mergeCell ref="P19:P21"/>
    <mergeCell ref="Q19:Q21"/>
    <mergeCell ref="B22:B24"/>
    <mergeCell ref="D22:D24"/>
    <mergeCell ref="K22:K24"/>
    <mergeCell ref="L22:L24"/>
    <mergeCell ref="M22:M24"/>
    <mergeCell ref="N22:N24"/>
    <mergeCell ref="O22:O24"/>
    <mergeCell ref="B19:B21"/>
    <mergeCell ref="D19:D21"/>
    <mergeCell ref="K19:K21"/>
    <mergeCell ref="L19:L21"/>
    <mergeCell ref="M19:M21"/>
    <mergeCell ref="P28:P30"/>
    <mergeCell ref="Q28:Q30"/>
    <mergeCell ref="P25:P27"/>
    <mergeCell ref="P22:P24"/>
    <mergeCell ref="Q22:Q24"/>
    <mergeCell ref="Q25:Q27"/>
    <mergeCell ref="N25:N27"/>
    <mergeCell ref="O25:O27"/>
    <mergeCell ref="N19:N21"/>
    <mergeCell ref="N28:N30"/>
    <mergeCell ref="O28:O30"/>
    <mergeCell ref="O19:O21"/>
    <mergeCell ref="D1:E4"/>
    <mergeCell ref="F1:H4"/>
    <mergeCell ref="I1:J4"/>
    <mergeCell ref="B35:D37"/>
    <mergeCell ref="F35:J37"/>
    <mergeCell ref="B25:B27"/>
    <mergeCell ref="D25:D27"/>
    <mergeCell ref="B28:B30"/>
    <mergeCell ref="D28:D30"/>
    <mergeCell ref="B13:B15"/>
    <mergeCell ref="B16:B18"/>
    <mergeCell ref="D16:D18"/>
    <mergeCell ref="K28:K30"/>
    <mergeCell ref="L28:L30"/>
    <mergeCell ref="M28:M30"/>
    <mergeCell ref="K25:K27"/>
    <mergeCell ref="L25:L27"/>
    <mergeCell ref="M25:M27"/>
  </mergeCells>
  <phoneticPr fontId="4" type="noConversion"/>
  <conditionalFormatting sqref="Q13:Q30">
    <cfRule type="top10" dxfId="27" priority="22" rank="1"/>
  </conditionalFormatting>
  <conditionalFormatting sqref="F13:H13">
    <cfRule type="top10" dxfId="26" priority="21" bottom="1" rank="1"/>
  </conditionalFormatting>
  <conditionalFormatting sqref="F14:H14">
    <cfRule type="top10" dxfId="25" priority="20" bottom="1" rank="1"/>
  </conditionalFormatting>
  <conditionalFormatting sqref="F15:H15">
    <cfRule type="top10" dxfId="24" priority="19" bottom="1" rank="1"/>
  </conditionalFormatting>
  <conditionalFormatting sqref="F16:H16">
    <cfRule type="top10" dxfId="23" priority="18" bottom="1" rank="1"/>
  </conditionalFormatting>
  <conditionalFormatting sqref="F17:H17">
    <cfRule type="top10" dxfId="22" priority="17" bottom="1" rank="1"/>
  </conditionalFormatting>
  <conditionalFormatting sqref="F18:H18">
    <cfRule type="top10" dxfId="21" priority="16" bottom="1" rank="1"/>
  </conditionalFormatting>
  <conditionalFormatting sqref="F19:H19">
    <cfRule type="top10" dxfId="20" priority="15" bottom="1" rank="1"/>
  </conditionalFormatting>
  <conditionalFormatting sqref="F20:H20">
    <cfRule type="top10" dxfId="19" priority="14" bottom="1" rank="1"/>
  </conditionalFormatting>
  <conditionalFormatting sqref="F21:H21">
    <cfRule type="top10" dxfId="18" priority="13" bottom="1" rank="1"/>
  </conditionalFormatting>
  <conditionalFormatting sqref="F22:H22">
    <cfRule type="top10" dxfId="17" priority="12" rank="1"/>
  </conditionalFormatting>
  <conditionalFormatting sqref="F23:H23">
    <cfRule type="top10" dxfId="16" priority="11" bottom="1" rank="1"/>
  </conditionalFormatting>
  <conditionalFormatting sqref="F24:H24">
    <cfRule type="top10" dxfId="15" priority="10" bottom="1" rank="1"/>
  </conditionalFormatting>
  <conditionalFormatting sqref="F25:H25">
    <cfRule type="top10" dxfId="14" priority="9" bottom="1" rank="1"/>
  </conditionalFormatting>
  <conditionalFormatting sqref="F26:H26">
    <cfRule type="top10" dxfId="13" priority="8" bottom="1" rank="1"/>
  </conditionalFormatting>
  <conditionalFormatting sqref="F27:H27">
    <cfRule type="top10" dxfId="12" priority="7" bottom="1" rank="1"/>
  </conditionalFormatting>
  <conditionalFormatting sqref="F28:H28">
    <cfRule type="top10" dxfId="11" priority="6" bottom="1" rank="1"/>
  </conditionalFormatting>
  <conditionalFormatting sqref="F29:H29">
    <cfRule type="top10" dxfId="10" priority="5" bottom="1" rank="1"/>
  </conditionalFormatting>
  <conditionalFormatting sqref="F30:H30">
    <cfRule type="top10" dxfId="9" priority="4" bottom="1" rank="1"/>
  </conditionalFormatting>
  <conditionalFormatting sqref="S13:S30">
    <cfRule type="containsText" dxfId="8" priority="1" operator="containsText" text="고급">
      <formula>NOT(ISERROR(SEARCH("고급",S13)))</formula>
    </cfRule>
    <cfRule type="containsText" dxfId="7" priority="2" operator="containsText" text="일반">
      <formula>NOT(ISERROR(SEARCH("일반",S13)))</formula>
    </cfRule>
    <cfRule type="containsText" dxfId="6" priority="3" operator="containsText" text="경매장">
      <formula>NOT(ISERROR(SEARCH("경매장",S13)))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49F0-E4CC-40AF-8F74-D0B0110345BB}">
  <dimension ref="A1:F5"/>
  <sheetViews>
    <sheetView workbookViewId="0">
      <selection activeCell="F5" sqref="F5"/>
    </sheetView>
  </sheetViews>
  <sheetFormatPr defaultRowHeight="16.5" x14ac:dyDescent="0.3"/>
  <cols>
    <col min="1" max="1" width="13.75" bestFit="1" customWidth="1"/>
    <col min="2" max="3" width="11.25" bestFit="1" customWidth="1"/>
    <col min="4" max="6" width="7.5" bestFit="1" customWidth="1"/>
  </cols>
  <sheetData>
    <row r="1" spans="1:6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6" x14ac:dyDescent="0.3">
      <c r="A2" s="17" t="s">
        <v>26</v>
      </c>
      <c r="B2">
        <v>86</v>
      </c>
      <c r="C2">
        <v>100</v>
      </c>
      <c r="D2">
        <v>43</v>
      </c>
      <c r="E2">
        <v>0.43</v>
      </c>
      <c r="F2">
        <v>36.97</v>
      </c>
    </row>
    <row r="3" spans="1:6" x14ac:dyDescent="0.3">
      <c r="A3" s="17" t="s">
        <v>17</v>
      </c>
      <c r="B3">
        <v>45</v>
      </c>
      <c r="C3">
        <v>100</v>
      </c>
      <c r="D3">
        <v>87</v>
      </c>
      <c r="E3">
        <v>0.87</v>
      </c>
      <c r="F3">
        <v>39.15</v>
      </c>
    </row>
    <row r="4" spans="1:6" x14ac:dyDescent="0.3">
      <c r="A4" s="17" t="s">
        <v>25</v>
      </c>
      <c r="B4">
        <v>33</v>
      </c>
      <c r="C4">
        <v>100</v>
      </c>
      <c r="D4">
        <v>568</v>
      </c>
      <c r="E4">
        <v>5.68</v>
      </c>
      <c r="F4">
        <v>187.44</v>
      </c>
    </row>
    <row r="5" spans="1:6" x14ac:dyDescent="0.3">
      <c r="A5" s="17" t="s">
        <v>42</v>
      </c>
      <c r="B5">
        <v>400</v>
      </c>
      <c r="C5">
        <v>1</v>
      </c>
      <c r="D5">
        <v>1</v>
      </c>
      <c r="E5">
        <v>1</v>
      </c>
      <c r="F5">
        <v>400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840F-8B20-41C8-B331-8F205D950044}">
  <dimension ref="A1:G5"/>
  <sheetViews>
    <sheetView workbookViewId="0">
      <selection activeCell="F5" sqref="F5"/>
    </sheetView>
  </sheetViews>
  <sheetFormatPr defaultRowHeight="16.5" x14ac:dyDescent="0.3"/>
  <cols>
    <col min="1" max="1" width="13.75" bestFit="1" customWidth="1"/>
    <col min="2" max="3" width="11.25" bestFit="1" customWidth="1"/>
    <col min="4" max="6" width="7.5" bestFit="1" customWidth="1"/>
  </cols>
  <sheetData>
    <row r="1" spans="1:7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s="96" t="s">
        <v>43</v>
      </c>
    </row>
    <row r="2" spans="1:7" x14ac:dyDescent="0.3">
      <c r="A2" s="17" t="s">
        <v>32</v>
      </c>
      <c r="B2">
        <v>86</v>
      </c>
      <c r="C2">
        <v>100</v>
      </c>
      <c r="D2">
        <v>45</v>
      </c>
      <c r="E2">
        <v>0.45</v>
      </c>
      <c r="F2">
        <v>38.700000000000003</v>
      </c>
      <c r="G2" s="96"/>
    </row>
    <row r="3" spans="1:7" x14ac:dyDescent="0.3">
      <c r="A3" s="17" t="s">
        <v>21</v>
      </c>
      <c r="B3">
        <v>33</v>
      </c>
      <c r="C3">
        <v>100</v>
      </c>
      <c r="D3">
        <v>599</v>
      </c>
      <c r="E3">
        <v>5.99</v>
      </c>
      <c r="F3">
        <v>197.67</v>
      </c>
      <c r="G3" s="96"/>
    </row>
    <row r="4" spans="1:7" x14ac:dyDescent="0.3">
      <c r="A4" s="17" t="s">
        <v>31</v>
      </c>
      <c r="B4">
        <v>45</v>
      </c>
      <c r="C4">
        <v>100</v>
      </c>
      <c r="D4">
        <v>85</v>
      </c>
      <c r="E4">
        <v>0.85</v>
      </c>
      <c r="F4">
        <v>38.25</v>
      </c>
      <c r="G4" s="96"/>
    </row>
    <row r="5" spans="1:7" x14ac:dyDescent="0.3">
      <c r="A5" s="17" t="s">
        <v>42</v>
      </c>
      <c r="B5">
        <v>400</v>
      </c>
      <c r="C5">
        <v>1</v>
      </c>
      <c r="D5">
        <v>1</v>
      </c>
      <c r="E5">
        <v>1</v>
      </c>
      <c r="F5">
        <v>400</v>
      </c>
      <c r="G5" s="96"/>
    </row>
  </sheetData>
  <mergeCells count="1">
    <mergeCell ref="G1:G5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ECC3-FF34-42FA-8224-C9A9432BE401}">
  <dimension ref="A1:F5"/>
  <sheetViews>
    <sheetView workbookViewId="0">
      <selection activeCell="F5" sqref="F5"/>
    </sheetView>
  </sheetViews>
  <sheetFormatPr defaultRowHeight="16.5" x14ac:dyDescent="0.3"/>
  <cols>
    <col min="1" max="1" width="13.75" bestFit="1" customWidth="1"/>
    <col min="2" max="3" width="11.25" bestFit="1" customWidth="1"/>
    <col min="4" max="6" width="7.5" bestFit="1" customWidth="1"/>
  </cols>
  <sheetData>
    <row r="1" spans="1:6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6" x14ac:dyDescent="0.3">
      <c r="A2" s="17" t="s">
        <v>16</v>
      </c>
      <c r="B2">
        <v>86</v>
      </c>
      <c r="C2">
        <v>100</v>
      </c>
      <c r="D2">
        <v>59</v>
      </c>
      <c r="E2">
        <v>0.59</v>
      </c>
      <c r="F2">
        <v>50.73</v>
      </c>
    </row>
    <row r="3" spans="1:6" x14ac:dyDescent="0.3">
      <c r="A3" s="17" t="s">
        <v>14</v>
      </c>
      <c r="B3">
        <v>45</v>
      </c>
      <c r="C3">
        <v>100</v>
      </c>
      <c r="D3">
        <v>154</v>
      </c>
      <c r="E3">
        <v>1.54</v>
      </c>
      <c r="F3">
        <v>69.3</v>
      </c>
    </row>
    <row r="4" spans="1:6" x14ac:dyDescent="0.3">
      <c r="A4" s="17" t="s">
        <v>13</v>
      </c>
      <c r="B4">
        <v>33</v>
      </c>
      <c r="C4">
        <v>100</v>
      </c>
      <c r="D4">
        <v>558</v>
      </c>
      <c r="E4">
        <v>5.58</v>
      </c>
      <c r="F4">
        <v>184.14</v>
      </c>
    </row>
    <row r="5" spans="1:6" x14ac:dyDescent="0.3">
      <c r="A5" s="17" t="s">
        <v>42</v>
      </c>
      <c r="B5">
        <v>400</v>
      </c>
      <c r="C5">
        <v>1</v>
      </c>
      <c r="D5">
        <v>1</v>
      </c>
      <c r="E5">
        <v>1</v>
      </c>
      <c r="F5">
        <v>400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BC97-874C-427A-B193-4D1E4359FF86}">
  <dimension ref="A1:F5"/>
  <sheetViews>
    <sheetView workbookViewId="0">
      <selection activeCell="F5" sqref="F5"/>
    </sheetView>
  </sheetViews>
  <sheetFormatPr defaultRowHeight="16.5" x14ac:dyDescent="0.3"/>
  <cols>
    <col min="1" max="1" width="15.875" bestFit="1" customWidth="1"/>
    <col min="2" max="3" width="11.25" bestFit="1" customWidth="1"/>
    <col min="4" max="6" width="7.5" bestFit="1" customWidth="1"/>
  </cols>
  <sheetData>
    <row r="1" spans="1:6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6" x14ac:dyDescent="0.3">
      <c r="A2" s="17" t="s">
        <v>20</v>
      </c>
      <c r="B2">
        <v>45</v>
      </c>
      <c r="C2">
        <v>100</v>
      </c>
      <c r="D2">
        <v>84</v>
      </c>
      <c r="E2">
        <v>0.84</v>
      </c>
      <c r="F2">
        <v>37.79</v>
      </c>
    </row>
    <row r="3" spans="1:6" x14ac:dyDescent="0.3">
      <c r="A3" s="17" t="s">
        <v>15</v>
      </c>
      <c r="B3">
        <v>33</v>
      </c>
      <c r="C3">
        <v>100</v>
      </c>
      <c r="D3">
        <v>573</v>
      </c>
      <c r="E3">
        <v>5.73</v>
      </c>
      <c r="F3">
        <v>189.09</v>
      </c>
    </row>
    <row r="4" spans="1:6" x14ac:dyDescent="0.3">
      <c r="A4" s="17" t="s">
        <v>22</v>
      </c>
      <c r="B4">
        <v>86</v>
      </c>
      <c r="C4">
        <v>100</v>
      </c>
      <c r="D4">
        <v>44</v>
      </c>
      <c r="E4">
        <v>0.44</v>
      </c>
      <c r="F4">
        <v>37.840000000000003</v>
      </c>
    </row>
    <row r="5" spans="1:6" x14ac:dyDescent="0.3">
      <c r="A5" s="17" t="s">
        <v>42</v>
      </c>
      <c r="B5">
        <v>400</v>
      </c>
      <c r="C5">
        <v>1</v>
      </c>
      <c r="D5">
        <v>1</v>
      </c>
      <c r="E5">
        <v>1</v>
      </c>
      <c r="F5">
        <v>400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BF0E-90CD-4655-873A-398E50E7C800}">
  <dimension ref="A1:O13"/>
  <sheetViews>
    <sheetView workbookViewId="0">
      <selection activeCell="F5" sqref="F5"/>
    </sheetView>
  </sheetViews>
  <sheetFormatPr defaultRowHeight="16.5" x14ac:dyDescent="0.3"/>
  <cols>
    <col min="1" max="1" width="18.625" bestFit="1" customWidth="1"/>
    <col min="2" max="3" width="11.25" bestFit="1" customWidth="1"/>
    <col min="4" max="6" width="7.5" bestFit="1" customWidth="1"/>
  </cols>
  <sheetData>
    <row r="1" spans="1:15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15" x14ac:dyDescent="0.3">
      <c r="A2" s="17" t="s">
        <v>44</v>
      </c>
      <c r="B2">
        <v>45</v>
      </c>
      <c r="C2">
        <v>100</v>
      </c>
      <c r="D2">
        <v>87</v>
      </c>
      <c r="E2">
        <v>0.87</v>
      </c>
      <c r="F2">
        <v>39.15</v>
      </c>
    </row>
    <row r="3" spans="1:15" x14ac:dyDescent="0.3">
      <c r="A3" s="17" t="s">
        <v>29</v>
      </c>
      <c r="B3">
        <v>86</v>
      </c>
      <c r="C3">
        <v>100</v>
      </c>
      <c r="D3">
        <v>43</v>
      </c>
      <c r="E3">
        <v>0.43</v>
      </c>
      <c r="F3">
        <v>36.97</v>
      </c>
    </row>
    <row r="4" spans="1:15" x14ac:dyDescent="0.3">
      <c r="A4" s="17" t="s">
        <v>19</v>
      </c>
      <c r="B4">
        <v>33</v>
      </c>
      <c r="C4">
        <v>100</v>
      </c>
      <c r="D4">
        <v>586</v>
      </c>
      <c r="E4">
        <v>5.86</v>
      </c>
      <c r="F4">
        <v>193.38</v>
      </c>
    </row>
    <row r="5" spans="1:15" x14ac:dyDescent="0.3">
      <c r="A5" s="17" t="s">
        <v>42</v>
      </c>
      <c r="B5">
        <v>400</v>
      </c>
      <c r="C5">
        <v>1</v>
      </c>
      <c r="D5">
        <v>1</v>
      </c>
      <c r="E5">
        <v>1</v>
      </c>
      <c r="F5">
        <v>400</v>
      </c>
    </row>
    <row r="13" spans="1:15" x14ac:dyDescent="0.3">
      <c r="O13">
        <f>($F$10*10*D13-M13)</f>
        <v>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DE52C-9E70-43D5-BFCD-263781F7429D}">
  <dimension ref="A1:F5"/>
  <sheetViews>
    <sheetView workbookViewId="0">
      <selection activeCell="F5" sqref="F5"/>
    </sheetView>
  </sheetViews>
  <sheetFormatPr defaultRowHeight="16.5" x14ac:dyDescent="0.3"/>
  <cols>
    <col min="1" max="1" width="22.75" bestFit="1" customWidth="1"/>
    <col min="2" max="3" width="11.25" bestFit="1" customWidth="1"/>
    <col min="4" max="6" width="7.5" bestFit="1" customWidth="1"/>
  </cols>
  <sheetData>
    <row r="1" spans="1:6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6" x14ac:dyDescent="0.3">
      <c r="A2" s="17" t="s">
        <v>34</v>
      </c>
      <c r="B2">
        <v>45</v>
      </c>
      <c r="C2">
        <v>100</v>
      </c>
      <c r="D2">
        <v>94</v>
      </c>
      <c r="E2">
        <v>0.94</v>
      </c>
      <c r="F2">
        <v>42.3</v>
      </c>
    </row>
    <row r="3" spans="1:6" x14ac:dyDescent="0.3">
      <c r="A3" s="17" t="s">
        <v>35</v>
      </c>
      <c r="B3">
        <v>86</v>
      </c>
      <c r="C3">
        <v>100</v>
      </c>
      <c r="D3">
        <v>47</v>
      </c>
      <c r="E3">
        <v>0.47</v>
      </c>
      <c r="F3">
        <v>40.409999999999997</v>
      </c>
    </row>
    <row r="4" spans="1:6" x14ac:dyDescent="0.3">
      <c r="A4" s="17" t="s">
        <v>23</v>
      </c>
      <c r="B4">
        <v>33</v>
      </c>
      <c r="C4">
        <v>100</v>
      </c>
      <c r="D4">
        <v>630</v>
      </c>
      <c r="E4">
        <v>6.3</v>
      </c>
      <c r="F4">
        <v>207.9</v>
      </c>
    </row>
    <row r="5" spans="1:6" x14ac:dyDescent="0.3">
      <c r="A5" s="17" t="s">
        <v>42</v>
      </c>
      <c r="B5">
        <v>400</v>
      </c>
      <c r="C5">
        <v>1</v>
      </c>
      <c r="D5">
        <v>1</v>
      </c>
      <c r="E5">
        <v>1</v>
      </c>
      <c r="F5">
        <v>400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BD3EA-244A-4393-980A-8AC963F1B0F5}">
  <dimension ref="A1"/>
  <sheetViews>
    <sheetView workbookViewId="0">
      <selection activeCell="F29" sqref="F29"/>
    </sheetView>
  </sheetViews>
  <sheetFormatPr defaultRowHeight="16.5" x14ac:dyDescent="0.3"/>
  <sheetData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d 1 e 7 3 7 6 - 0 8 f 4 - 4 b 9 0 - a b e 4 - b 7 3 0 0 1 0 4 2 a 2 b "   x m l n s = " h t t p : / / s c h e m a s . m i c r o s o f t . c o m / D a t a M a s h u p " > A A A A A G c E A A B Q S w M E F A A C A A g A q a t U W c 7 I R F q m A A A A 9 w A A A B I A H A B D b 2 5 m a W c v U G F j a 2 F n Z S 5 4 b W w g o h g A K K A U A A A A A A A A A A A A A A A A A A A A A A A A A A A A h Y 8 x D o I w G I W v Q r r T F k w U y U 8 Z H J X E a G J c m 1 K h A Y q h x X I 3 B 4 / k F c Q o 6 u b 4 v v c N 7 9 2 v N 0 i H p v Y u s j O q 1 Q k K M E W e 1 K L N l S 4 S 1 N u T H 6 G U w Z a L i h f S G 2 V t 4 s H k C S q t P c e E O O e w m + G 2 K 0 h I a U C O 2 W Y v S t l w 9 J H V f 9 l X 2 l i u h U Q M D q 8 x L M T L O Q 6 i i C 4 w B T J R y J T + G u E 4 + N n + Q F j 1 t e 0 7 y a r W X + + A T B H I + w R 7 A F B L A w Q U A A I A C A C p q 1 R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a t U W c D T e w F f A Q A A V Q k A A B M A H A B G b 3 J t d W x h c y 9 T Z W N 0 a W 9 u M S 5 t I K I Y A C i g F A A A A A A A A A A A A A A A A A A A A A A A A A A A A C t O T S 7 J z M 9 T C I b Q h t a 8 X L x c x R m J R a k p C s p K I Y l J O a k K B k o K t g o 5 q S W 8 X A p A 8 G b 2 h N e b d w B F w l O T 9 A I S 0 1 M 1 Q A z n / L y S 1 L y S Y g 2 l j J K S g m I r f f 2 c / M S S / P w c v Z L E 1 F K 9 7 C L 9 5 M S c 5 N I c o B i Q W Z S Y V q J v b m K u p K m p A z H V J b E k 0 Q B o K M T 0 a o P a a J B I L F R W W e n 1 5 o Z X m / a + n j B H 4 c 2 c B W 9 n T A U 5 C e w 6 v Z C i x L z i t P y i X O f 8 n N L c v J D K g t R i D b B x O t X V S m / m r X m 9 u E d J R 6 E E K K 5 Q k l p R U q u j U K 3 0 d m r L m 1 l T X m 2 Y 8 6 Z j B l D S M 6 / E z E Q P p B U i 2 z P h 9 f I l r 7 t X v J n T g i n 7 p n v O m 5 Y d m O J A 9 a 8 2 N M C s y i v N T U o t g l q 2 8 t X m F j S J W k 1 e r s w 8 n N 7 D G g 8 K G k a a t I o L y 9 G 4 I D E u j G k W F x a j c U F i X J j Q K i 5 M D U b j g s S 4 M K V Z v j A b j Q s S 4 8 K M Z n F h O h o X O O M C A F B L A Q I t A B Q A A g A I A K m r V F n O y E R a p g A A A P c A A A A S A A A A A A A A A A A A A A A A A A A A A A B D b 2 5 m a W c v U G F j a 2 F n Z S 5 4 b W x Q S w E C L Q A U A A I A C A C p q 1 R Z D 8 r p q 6 Q A A A D p A A A A E w A A A A A A A A A A A A A A A A D y A A A A W 0 N v b n R l b n R f V H l w Z X N d L n h t b F B L A Q I t A B Q A A g A I A K m r V F n A 0 3 s B X w E A A F U J A A A T A A A A A A A A A A A A A A A A A O M B A A B G b 3 J t d W x h c y 9 T Z W N 0 a W 9 u M S 5 t U E s F B g A A A A A D A A M A w g A A A I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Q / A A A A A A A A U j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h Y m x l X z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A t M j B U M T I 6 M j k 6 M T c u M z U 0 M j Q z N V o i I C 8 + P E V u d H J 5 I F R 5 c G U 9 I k Z p b G x D b 2 x 1 b W 5 U e X B l c y I g V m F s d W U 9 I n N C Z 0 1 E Q X d V R i I g L z 4 8 R W 5 0 c n k g V H l w Z T 0 i U X V l c n l J R C I g V m F s d W U 9 I n M 4 M W N j M W Q z N y 1 h Y W Q 4 L T R i M D A t O G E 5 M C 1 k M D B h O D M 5 M 2 F j Z D Q i I C 8 + P E V u d H J 5 I F R 5 c G U 9 I k Z p b G x D b 2 x 1 b W 5 O Y W 1 l c y I g V m F s d W U 9 I n N b J n F 1 b 3 Q 7 7 J 6 s 6 6 O M J n F 1 b 3 Q 7 L C Z x d W 9 0 O + 2 V h O y a l O q w n O y I m C Z x d W 9 0 O y w m c X V v d D v t j J D r p 6 T r i 6 j s n I Q m c X V v d D s s J n F 1 b 3 Q 7 7 I u c 7 I S 4 J n F 1 b 3 Q 7 L C Z x d W 9 0 O + u L q O q w g C Z x d W 9 0 O y w m c X V v d D v t l a n q s 4 Q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+ u z g O q y v e u Q n C D s n K D t m J U u e + y e r O u j j C w w f S Z x d W 9 0 O y w m c X V v d D t T Z W N 0 a W 9 u M S 9 U Y W J s Z S A w L + u z g O q y v e u Q n C D s n K D t m J U u e + 2 V h O y a l O q w n O y I m C w x f S Z x d W 9 0 O y w m c X V v d D t T Z W N 0 a W 9 u M S 9 U Y W J s Z S A w L + u z g O q y v e u Q n C D s n K D t m J U u e + 2 M k O u n p O u L q O y c h C w y f S Z x d W 9 0 O y w m c X V v d D t T Z W N 0 a W 9 u M S 9 U Y W J s Z S A w L + u z g O q y v e u Q n C D s n K D t m J U u e + y L n O y E u C w z f S Z x d W 9 0 O y w m c X V v d D t T Z W N 0 a W 9 u M S 9 U Y W J s Z S A w L + u z g O q y v e u Q n C D s n K D t m J U u e + u L q O q w g C w 0 f S Z x d W 9 0 O y w m c X V v d D t T Z W N 0 a W 9 u M S 9 U Y W J s Z S A w L + u z g O q y v e u Q n C D s n K D t m J U u e + 2 V q e q z h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+ u z g O q y v e u Q n C D s n K D t m J U u e + y e r O u j j C w w f S Z x d W 9 0 O y w m c X V v d D t T Z W N 0 a W 9 u M S 9 U Y W J s Z S A w L + u z g O q y v e u Q n C D s n K D t m J U u e + 2 V h O y a l O q w n O y I m C w x f S Z x d W 9 0 O y w m c X V v d D t T Z W N 0 a W 9 u M S 9 U Y W J s Z S A w L + u z g O q y v e u Q n C D s n K D t m J U u e + 2 M k O u n p O u L q O y c h C w y f S Z x d W 9 0 O y w m c X V v d D t T Z W N 0 a W 9 u M S 9 U Y W J s Z S A w L + u z g O q y v e u Q n C D s n K D t m J U u e + y L n O y E u C w z f S Z x d W 9 0 O y w m c X V v d D t T Z W N 0 a W 9 u M S 9 U Y W J s Z S A w L + u z g O q y v e u Q n C D s n K D t m J U u e + u L q O q w g C w 0 f S Z x d W 9 0 O y w m c X V v d D t T Z W N 0 a W 9 u M S 9 U Y W J s Z S A w L + u z g O q y v e u Q n C D s n K D t m J U u e + 2 V q e q z h C w 1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S U y M D A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y V F Q i V C M y U 4 M C V F Q S V C M i V C R C V F Q i U 5 M C U 5 Q y U y M C V F Q y U 5 Q y V B M C V F R C U 5 O C U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h Y m x l X z B f X z I i I C 8 + P E V u d H J 5 I F R 5 c G U 9 I k Z p b G x l Z E N v b X B s Z X R l U m V z d W x 0 V G 9 X b 3 J r c 2 h l Z X Q i I F Z h b H V l P S J s M S I g L z 4 8 R W 5 0 c n k g V H l w Z T 0 i U X V l c n l J R C I g V m F s d W U 9 I n M y N 2 Z l Z T c 0 Y i 0 3 M m Y w L T Q w M 2 E t O D I 0 Y y 1 j N T N i O T h i M T M y N z A i I C 8 + P E V u d H J 5 I F R 5 c G U 9 I k Z p b G x M Y X N 0 V X B k Y X R l Z C I g V m F s d W U 9 I m Q y M D I 0 L T E w L T I w V D E y O j I 5 O j E 2 L j M z M j c 3 M D h a I i A v P j x F b n R y e S B U e X B l P S J G a W x s Q 2 9 s d W 1 u V H l w Z X M i I F Z h b H V l P S J z Q m d N R E F 3 V U Y i I C 8 + P E V u d H J 5 I F R 5 c G U 9 I k Z p b G x D b 2 x 1 b W 5 O Y W 1 l c y I g V m F s d W U 9 I n N b J n F 1 b 3 Q 7 7 J 6 s 6 6 O M J n F 1 b 3 Q 7 L C Z x d W 9 0 O + 2 V h O y a l O q w n O y I m C Z x d W 9 0 O y w m c X V v d D v t j J D r p 6 T r i 6 j s n I Q m c X V v d D s s J n F 1 b 3 Q 7 7 I u c 7 I S 4 J n F 1 b 3 Q 7 L C Z x d W 9 0 O + u L q O q w g C Z x d W 9 0 O y w m c X V v d D v t l a n q s 4 Q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y K S / r s 4 D q s r 3 r k J w g 7 J y g 7 Z i V L n v s n q z r o 4 w s M H 0 m c X V v d D s s J n F 1 b 3 Q 7 U 2 V j d G l v b j E v V G F i b G U g M C A o M i k v 6 7 O A 6 r K 9 6 5 C c I O y c o O 2 Y l S 5 7 7 Z W E 7 J q U 6 r C c 7 I i Y L D F 9 J n F 1 b 3 Q 7 L C Z x d W 9 0 O 1 N l Y 3 R p b 2 4 x L 1 R h Y m x l I D A g K D I p L + u z g O q y v e u Q n C D s n K D t m J U u e + 2 M k O u n p O u L q O y c h C w y f S Z x d W 9 0 O y w m c X V v d D t T Z W N 0 a W 9 u M S 9 U Y W J s Z S A w I C g y K S / r s 4 D q s r 3 r k J w g 7 J y g 7 Z i V L n v s i 5 z s h L g s M 3 0 m c X V v d D s s J n F 1 b 3 Q 7 U 2 V j d G l v b j E v V G F i b G U g M C A o M i k v 6 7 O A 6 r K 9 6 5 C c I O y c o O 2 Y l S 5 7 6 4 u o 6 r C A L D R 9 J n F 1 b 3 Q 7 L C Z x d W 9 0 O 1 N l Y 3 R p b 2 4 x L 1 R h Y m x l I D A g K D I p L + u z g O q y v e u Q n C D s n K D t m J U u e + 2 V q e q z h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I C g y K S / r s 4 D q s r 3 r k J w g 7 J y g 7 Z i V L n v s n q z r o 4 w s M H 0 m c X V v d D s s J n F 1 b 3 Q 7 U 2 V j d G l v b j E v V G F i b G U g M C A o M i k v 6 7 O A 6 r K 9 6 5 C c I O y c o O 2 Y l S 5 7 7 Z W E 7 J q U 6 r C c 7 I i Y L D F 9 J n F 1 b 3 Q 7 L C Z x d W 9 0 O 1 N l Y 3 R p b 2 4 x L 1 R h Y m x l I D A g K D I p L + u z g O q y v e u Q n C D s n K D t m J U u e + 2 M k O u n p O u L q O y c h C w y f S Z x d W 9 0 O y w m c X V v d D t T Z W N 0 a W 9 u M S 9 U Y W J s Z S A w I C g y K S / r s 4 D q s r 3 r k J w g 7 J y g 7 Z i V L n v s i 5 z s h L g s M 3 0 m c X V v d D s s J n F 1 b 3 Q 7 U 2 V j d G l v b j E v V G F i b G U g M C A o M i k v 6 7 O A 6 r K 9 6 5 C c I O y c o O 2 Y l S 5 7 6 4 u o 6 r C A L D R 9 J n F 1 b 3 Q 7 L C Z x d W 9 0 O 1 N l Y 3 R p b 2 4 x L 1 R h Y m x l I D A g K D I p L + u z g O q y v e u Q n C D s n K D t m J U u e + 2 V q e q z h C w 1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M i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L y V F Q i V C M y U 4 M C V F Q S V C M i V C R C V F Q i U 5 M C U 5 Q y U y M C V F Q y U 5 Q y V B M C V F R C U 5 O C U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h Y m x l X z B f X z M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A t M j B U M T I 6 M j k 6 M T c u M z Q 4 M j M z N V o i I C 8 + P E V u d H J 5 I F R 5 c G U 9 I k Z p b G x D b 2 x 1 b W 5 U e X B l c y I g V m F s d W U 9 I n N C Z 0 1 E Q X d V R i I g L z 4 8 R W 5 0 c n k g V H l w Z T 0 i U X V l c n l J R C I g V m F s d W U 9 I n N h M j V j N 2 I 4 Y i 0 w O T g x L T Q 4 M T A t O T R j Z C 0 0 M j F l N D Y 2 N z J m M z M i I C 8 + P E V u d H J 5 I F R 5 c G U 9 I k Z p b G x D b 2 x 1 b W 5 O Y W 1 l c y I g V m F s d W U 9 I n N b J n F 1 b 3 Q 7 7 J 6 s 6 6 O M J n F 1 b 3 Q 7 L C Z x d W 9 0 O + 2 V h O y a l O q w n O y I m C Z x d W 9 0 O y w m c X V v d D v t j J D r p 6 T r i 6 j s n I Q m c X V v d D s s J n F 1 b 3 Q 7 7 I u c 7 I S 4 J n F 1 b 3 Q 7 L C Z x d W 9 0 O + u L q O q w g C Z x d W 9 0 O y w m c X V v d D v t l a n q s 4 Q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z K S / r s 4 D q s r 3 r k J w g 7 J y g 7 Z i V L n v s n q z r o 4 w s M H 0 m c X V v d D s s J n F 1 b 3 Q 7 U 2 V j d G l v b j E v V G F i b G U g M C A o M y k v 6 7 O A 6 r K 9 6 5 C c I O y c o O 2 Y l S 5 7 7 Z W E 7 J q U 6 r C c 7 I i Y L D F 9 J n F 1 b 3 Q 7 L C Z x d W 9 0 O 1 N l Y 3 R p b 2 4 x L 1 R h Y m x l I D A g K D M p L + u z g O q y v e u Q n C D s n K D t m J U u e + 2 M k O u n p O u L q O y c h C w y f S Z x d W 9 0 O y w m c X V v d D t T Z W N 0 a W 9 u M S 9 U Y W J s Z S A w I C g z K S / r s 4 D q s r 3 r k J w g 7 J y g 7 Z i V L n v s i 5 z s h L g s M 3 0 m c X V v d D s s J n F 1 b 3 Q 7 U 2 V j d G l v b j E v V G F i b G U g M C A o M y k v 6 7 O A 6 r K 9 6 5 C c I O y c o O 2 Y l S 5 7 6 4 u o 6 r C A L D R 9 J n F 1 b 3 Q 7 L C Z x d W 9 0 O 1 N l Y 3 R p b 2 4 x L 1 R h Y m x l I D A g K D M p L + u z g O q y v e u Q n C D s n K D t m J U u e + 2 V q e q z h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I C g z K S / r s 4 D q s r 3 r k J w g 7 J y g 7 Z i V L n v s n q z r o 4 w s M H 0 m c X V v d D s s J n F 1 b 3 Q 7 U 2 V j d G l v b j E v V G F i b G U g M C A o M y k v 6 7 O A 6 r K 9 6 5 C c I O y c o O 2 Y l S 5 7 7 Z W E 7 J q U 6 r C c 7 I i Y L D F 9 J n F 1 b 3 Q 7 L C Z x d W 9 0 O 1 N l Y 3 R p b 2 4 x L 1 R h Y m x l I D A g K D M p L + u z g O q y v e u Q n C D s n K D t m J U u e + 2 M k O u n p O u L q O y c h C w y f S Z x d W 9 0 O y w m c X V v d D t T Z W N 0 a W 9 u M S 9 U Y W J s Z S A w I C g z K S / r s 4 D q s r 3 r k J w g 7 J y g 7 Z i V L n v s i 5 z s h L g s M 3 0 m c X V v d D s s J n F 1 b 3 Q 7 U 2 V j d G l v b j E v V G F i b G U g M C A o M y k v 6 7 O A 6 r K 9 6 5 C c I O y c o O 2 Y l S 5 7 6 4 u o 6 r C A L D R 9 J n F 1 b 3 Q 7 L C Z x d W 9 0 O 1 N l Y 3 R p b 2 4 x L 1 R h Y m x l I D A g K D M p L + u z g O q y v e u Q n C D s n K D t m J U u e + 2 V q e q z h C w 1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M y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M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M p L y V F Q i V C M y U 4 M C V F Q S V C M i V C R C V F Q i U 5 M C U 5 Q y U y M C V F Q y U 5 Q y V B M C V F R C U 5 O C U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h Y m x l X z B f X z Q i I C 8 + P E V u d H J 5 I F R 5 c G U 9 I k Z p b G x l Z E N v b X B s Z X R l U m V z d W x 0 V G 9 X b 3 J r c 2 h l Z X Q i I F Z h b H V l P S J s M S I g L z 4 8 R W 5 0 c n k g V H l w Z T 0 i U X V l c n l J R C I g V m F s d W U 9 I n M 1 O T M 4 M 2 I y Z S 1 l Z W E 0 L T Q z N z k t O T l h Z S 0 4 Z j U 2 M W Q x Z j I y Z W E i I C 8 + P E V u d H J 5 I F R 5 c G U 9 I k Z p b G x M Y X N 0 V X B k Y X R l Z C I g V m F s d W U 9 I m Q y M D I 0 L T E w L T I w V D E y O j I 5 O j E 3 L j M 0 M T c y O T V a I i A v P j x F b n R y e S B U e X B l P S J G a W x s Q 2 9 s d W 1 u V H l w Z X M i I F Z h b H V l P S J z Q m d N R E F 3 V U Y i I C 8 + P E V u d H J 5 I F R 5 c G U 9 I k Z p b G x D b 2 x 1 b W 5 O Y W 1 l c y I g V m F s d W U 9 I n N b J n F 1 b 3 Q 7 7 J 6 s 6 6 O M J n F 1 b 3 Q 7 L C Z x d W 9 0 O + 2 V h O y a l O q w n O y I m C Z x d W 9 0 O y w m c X V v d D v t j J D r p 6 T r i 6 j s n I Q m c X V v d D s s J n F 1 b 3 Q 7 7 I u c 7 I S 4 J n F 1 b 3 Q 7 L C Z x d W 9 0 O + u L q O q w g C Z x d W 9 0 O y w m c X V v d D v t l a n q s 4 Q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0 K S / r s 4 D q s r 3 r k J w g 7 J y g 7 Z i V L n v s n q z r o 4 w s M H 0 m c X V v d D s s J n F 1 b 3 Q 7 U 2 V j d G l v b j E v V G F i b G U g M C A o N C k v 6 7 O A 6 r K 9 6 5 C c I O y c o O 2 Y l S 5 7 7 Z W E 7 J q U 6 r C c 7 I i Y L D F 9 J n F 1 b 3 Q 7 L C Z x d W 9 0 O 1 N l Y 3 R p b 2 4 x L 1 R h Y m x l I D A g K D Q p L + u z g O q y v e u Q n C D s n K D t m J U u e + 2 M k O u n p O u L q O y c h C w y f S Z x d W 9 0 O y w m c X V v d D t T Z W N 0 a W 9 u M S 9 U Y W J s Z S A w I C g 0 K S / r s 4 D q s r 3 r k J w g 7 J y g 7 Z i V L n v s i 5 z s h L g s M 3 0 m c X V v d D s s J n F 1 b 3 Q 7 U 2 V j d G l v b j E v V G F i b G U g M C A o N C k v 6 7 O A 6 r K 9 6 5 C c I O y c o O 2 Y l S 5 7 6 4 u o 6 r C A L D R 9 J n F 1 b 3 Q 7 L C Z x d W 9 0 O 1 N l Y 3 R p b 2 4 x L 1 R h Y m x l I D A g K D Q p L + u z g O q y v e u Q n C D s n K D t m J U u e + 2 V q e q z h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I C g 0 K S / r s 4 D q s r 3 r k J w g 7 J y g 7 Z i V L n v s n q z r o 4 w s M H 0 m c X V v d D s s J n F 1 b 3 Q 7 U 2 V j d G l v b j E v V G F i b G U g M C A o N C k v 6 7 O A 6 r K 9 6 5 C c I O y c o O 2 Y l S 5 7 7 Z W E 7 J q U 6 r C c 7 I i Y L D F 9 J n F 1 b 3 Q 7 L C Z x d W 9 0 O 1 N l Y 3 R p b 2 4 x L 1 R h Y m x l I D A g K D Q p L + u z g O q y v e u Q n C D s n K D t m J U u e + 2 M k O u n p O u L q O y c h C w y f S Z x d W 9 0 O y w m c X V v d D t T Z W N 0 a W 9 u M S 9 U Y W J s Z S A w I C g 0 K S / r s 4 D q s r 3 r k J w g 7 J y g 7 Z i V L n v s i 5 z s h L g s M 3 0 m c X V v d D s s J n F 1 b 3 Q 7 U 2 V j d G l v b j E v V G F i b G U g M C A o N C k v 6 7 O A 6 r K 9 6 5 C c I O y c o O 2 Y l S 5 7 6 4 u o 6 r C A L D R 9 J n F 1 b 3 Q 7 L C Z x d W 9 0 O 1 N l Y 3 R p b 2 4 x L 1 R h Y m x l I D A g K D Q p L + u z g O q y v e u Q n C D s n K D t m J U u e + 2 V q e q z h C w 1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N C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Q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Q p L y V F Q i V C M y U 4 M C V F Q S V C M i V C R C V F Q i U 5 M C U 5 Q y U y M C V F Q y U 5 Q y V B M C V F R C U 5 O C U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h Y m x l X z B f X z U i I C 8 + P E V u d H J 5 I F R 5 c G U 9 I k Z p b G x l Z E N v b X B s Z X R l U m V z d W x 0 V G 9 X b 3 J r c 2 h l Z X Q i I F Z h b H V l P S J s M S I g L z 4 8 R W 5 0 c n k g V H l w Z T 0 i U X V l c n l J R C I g V m F s d W U 9 I n M x Y j I x O T V i Z S 0 z N z U 5 L T Q x M W M t Y T E 4 Z S 1 h M z A x N j Y w Z T Y 3 M z E i I C 8 + P E V u d H J 5 I F R 5 c G U 9 I k Z p b G x M Y X N 0 V X B k Y X R l Z C I g V m F s d W U 9 I m Q y M D I 0 L T E w L T I w V D E y O j I 5 O j E 4 L j M 3 O D M 3 O T V a I i A v P j x F b n R y e S B U e X B l P S J G a W x s Q 2 9 s d W 1 u V H l w Z X M i I F Z h b H V l P S J z Q m d N R E F 3 V U Y i I C 8 + P E V u d H J 5 I F R 5 c G U 9 I k Z p b G x D b 2 x 1 b W 5 O Y W 1 l c y I g V m F s d W U 9 I n N b J n F 1 b 3 Q 7 7 J 6 s 6 6 O M J n F 1 b 3 Q 7 L C Z x d W 9 0 O + 2 V h O y a l O q w n O y I m C Z x d W 9 0 O y w m c X V v d D v t j J D r p 6 T r i 6 j s n I Q m c X V v d D s s J n F 1 b 3 Q 7 7 I u c 7 I S 4 J n F 1 b 3 Q 7 L C Z x d W 9 0 O + u L q O q w g C Z x d W 9 0 O y w m c X V v d D v t l a n q s 4 Q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1 K S / r s 4 D q s r 3 r k J w g 7 J y g 7 Z i V L n v s n q z r o 4 w s M H 0 m c X V v d D s s J n F 1 b 3 Q 7 U 2 V j d G l v b j E v V G F i b G U g M C A o N S k v 6 7 O A 6 r K 9 6 5 C c I O y c o O 2 Y l S 5 7 7 Z W E 7 J q U 6 r C c 7 I i Y L D F 9 J n F 1 b 3 Q 7 L C Z x d W 9 0 O 1 N l Y 3 R p b 2 4 x L 1 R h Y m x l I D A g K D U p L + u z g O q y v e u Q n C D s n K D t m J U u e + 2 M k O u n p O u L q O y c h C w y f S Z x d W 9 0 O y w m c X V v d D t T Z W N 0 a W 9 u M S 9 U Y W J s Z S A w I C g 1 K S / r s 4 D q s r 3 r k J w g 7 J y g 7 Z i V L n v s i 5 z s h L g s M 3 0 m c X V v d D s s J n F 1 b 3 Q 7 U 2 V j d G l v b j E v V G F i b G U g M C A o N S k v 6 7 O A 6 r K 9 6 5 C c I O y c o O 2 Y l S 5 7 6 4 u o 6 r C A L D R 9 J n F 1 b 3 Q 7 L C Z x d W 9 0 O 1 N l Y 3 R p b 2 4 x L 1 R h Y m x l I D A g K D U p L + u z g O q y v e u Q n C D s n K D t m J U u e + 2 V q e q z h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I C g 1 K S / r s 4 D q s r 3 r k J w g 7 J y g 7 Z i V L n v s n q z r o 4 w s M H 0 m c X V v d D s s J n F 1 b 3 Q 7 U 2 V j d G l v b j E v V G F i b G U g M C A o N S k v 6 7 O A 6 r K 9 6 5 C c I O y c o O 2 Y l S 5 7 7 Z W E 7 J q U 6 r C c 7 I i Y L D F 9 J n F 1 b 3 Q 7 L C Z x d W 9 0 O 1 N l Y 3 R p b 2 4 x L 1 R h Y m x l I D A g K D U p L + u z g O q y v e u Q n C D s n K D t m J U u e + 2 M k O u n p O u L q O y c h C w y f S Z x d W 9 0 O y w m c X V v d D t T Z W N 0 a W 9 u M S 9 U Y W J s Z S A w I C g 1 K S / r s 4 D q s r 3 r k J w g 7 J y g 7 Z i V L n v s i 5 z s h L g s M 3 0 m c X V v d D s s J n F 1 b 3 Q 7 U 2 V j d G l v b j E v V G F i b G U g M C A o N S k v 6 7 O A 6 r K 9 6 5 C c I O y c o O 2 Y l S 5 7 6 4 u o 6 r C A L D R 9 J n F 1 b 3 Q 7 L C Z x d W 9 0 O 1 N l Y 3 R p b 2 4 x L 1 R h Y m x l I D A g K D U p L + u z g O q y v e u Q n C D s n K D t m J U u e + 2 V q e q z h C w 1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N S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U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U p L y V F Q i V C M y U 4 M C V F Q S V C M i V C R C V F Q i U 5 M C U 5 Q y U y M C V F Q y U 5 Q y V B M C V F R C U 5 O C U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h Y m x l X z B f X z Y i I C 8 + P E V u d H J 5 I F R 5 c G U 9 I k Z p b G x l Z E N v b X B s Z X R l U m V z d W x 0 V G 9 X b 3 J r c 2 h l Z X Q i I F Z h b H V l P S J s M S I g L z 4 8 R W 5 0 c n k g V H l w Z T 0 i U X V l c n l J R C I g V m F s d W U 9 I n M z Z T g 3 Z D U 5 M C 0 5 Z G Y 3 L T R h O D A t Y W Y w M S 0 3 N z k w N m N j Y T A 1 N j M i I C 8 + P E V u d H J 5 I F R 5 c G U 9 I k Z p b G x M Y X N 0 V X B k Y X R l Z C I g V m F s d W U 9 I m Q y M D I 0 L T E w L T I w V D E y O j I 5 O j E 4 L j M 3 M D g 3 N D V a I i A v P j x F b n R y e S B U e X B l P S J G a W x s Q 2 9 s d W 1 u V H l w Z X M i I F Z h b H V l P S J z Q m d N R E F 3 V U Y i I C 8 + P E V u d H J 5 I F R 5 c G U 9 I k Z p b G x D b 2 x 1 b W 5 O Y W 1 l c y I g V m F s d W U 9 I n N b J n F 1 b 3 Q 7 7 J 6 s 6 6 O M J n F 1 b 3 Q 7 L C Z x d W 9 0 O + 2 V h O y a l O q w n O y I m C Z x d W 9 0 O y w m c X V v d D v t j J D r p 6 T r i 6 j s n I Q m c X V v d D s s J n F 1 b 3 Q 7 7 I u c 7 I S 4 J n F 1 b 3 Q 7 L C Z x d W 9 0 O + u L q O q w g C Z x d W 9 0 O y w m c X V v d D v t l a n q s 4 Q m c X V v d D t d I i A v P j x F b n R y e S B U e X B l P S J G a W x s U 3 R h d H V z I i B W Y W x 1 Z T 0 i c 0 N v b X B s Z X R l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2 K S / r s 4 D q s r 3 r k J w g 7 J y g 7 Z i V L n v s n q z r o 4 w s M H 0 m c X V v d D s s J n F 1 b 3 Q 7 U 2 V j d G l v b j E v V G F i b G U g M C A o N i k v 6 7 O A 6 r K 9 6 5 C c I O y c o O 2 Y l S 5 7 7 Z W E 7 J q U 6 r C c 7 I i Y L D F 9 J n F 1 b 3 Q 7 L C Z x d W 9 0 O 1 N l Y 3 R p b 2 4 x L 1 R h Y m x l I D A g K D Y p L + u z g O q y v e u Q n C D s n K D t m J U u e + 2 M k O u n p O u L q O y c h C w y f S Z x d W 9 0 O y w m c X V v d D t T Z W N 0 a W 9 u M S 9 U Y W J s Z S A w I C g 2 K S / r s 4 D q s r 3 r k J w g 7 J y g 7 Z i V L n v s i 5 z s h L g s M 3 0 m c X V v d D s s J n F 1 b 3 Q 7 U 2 V j d G l v b j E v V G F i b G U g M C A o N i k v 6 7 O A 6 r K 9 6 5 C c I O y c o O 2 Y l S 5 7 6 4 u o 6 r C A L D R 9 J n F 1 b 3 Q 7 L C Z x d W 9 0 O 1 N l Y 3 R p b 2 4 x L 1 R h Y m x l I D A g K D Y p L + u z g O q y v e u Q n C D s n K D t m J U u e + 2 V q e q z h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I C g 2 K S / r s 4 D q s r 3 r k J w g 7 J y g 7 Z i V L n v s n q z r o 4 w s M H 0 m c X V v d D s s J n F 1 b 3 Q 7 U 2 V j d G l v b j E v V G F i b G U g M C A o N i k v 6 7 O A 6 r K 9 6 5 C c I O y c o O 2 Y l S 5 7 7 Z W E 7 J q U 6 r C c 7 I i Y L D F 9 J n F 1 b 3 Q 7 L C Z x d W 9 0 O 1 N l Y 3 R p b 2 4 x L 1 R h Y m x l I D A g K D Y p L + u z g O q y v e u Q n C D s n K D t m J U u e + 2 M k O u n p O u L q O y c h C w y f S Z x d W 9 0 O y w m c X V v d D t T Z W N 0 a W 9 u M S 9 U Y W J s Z S A w I C g 2 K S / r s 4 D q s r 3 r k J w g 7 J y g 7 Z i V L n v s i 5 z s h L g s M 3 0 m c X V v d D s s J n F 1 b 3 Q 7 U 2 V j d G l v b j E v V G F i b G U g M C A o N i k v 6 7 O A 6 r K 9 6 5 C c I O y c o O 2 Y l S 5 7 6 4 u o 6 r C A L D R 9 J n F 1 b 3 Q 7 L C Z x d W 9 0 O 1 N l Y 3 R p b 2 4 x L 1 R h Y m x l I D A g K D Y p L + u z g O q y v e u Q n C D s n K D t m J U u e + 2 V q e q z h C w 1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N i k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Y p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Y p L y V F Q i V C M y U 4 M C V F Q S V C M i V C R C V F Q i U 5 M C U 5 Q y U y M C V F Q y U 5 Q y V B M C V F R C U 5 O C U 5 N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L q O I v 5 y 1 S 4 I T o x D 9 W o k F A A A A A A I A A A A A A B B m A A A A A Q A A I A A A A H P + a W r i 0 h 3 B 2 H i b Q q Q 3 H v Y p I P O q h q c k a W 5 1 E 9 9 9 O W X S A A A A A A 6 A A A A A A g A A I A A A A B I 6 a k q b R / V P S u O c 4 i y H u x b E n T P m L x N G o T K 4 g C W s o N M 1 U A A A A C l y 3 7 k U D 5 b + a I J 9 + i N G Z K 5 f n u k R 1 i m d Q U f F U f W N B a G a I s H x g J U j 4 / G K G n K l e d H i i S v p S T d / M J T i / v 2 Q + q 7 p q l 7 S M v W z s Z z G M 9 e f p W 0 W + E V 9 Q A A A A I K g p h 6 I W u x a 4 0 g G 6 B G m E 6 y 3 Q l E A q 7 v g 2 p f i Q 5 t s g a n F X M Q q 1 n e R 1 Y m D 5 R x A N p J I y j L 4 H 7 c D 4 s C M W b H 1 s g 7 c u 8 I = < / D a t a M a s h u p > 
</file>

<file path=customXml/itemProps1.xml><?xml version="1.0" encoding="utf-8"?>
<ds:datastoreItem xmlns:ds="http://schemas.openxmlformats.org/officeDocument/2006/customXml" ds:itemID="{31303BD3-6B92-4176-A838-68C5B7E208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아도비스 융화제 계산기</vt:lpstr>
      <vt:lpstr>벌목</vt:lpstr>
      <vt:lpstr>고고학</vt:lpstr>
      <vt:lpstr>채집</vt:lpstr>
      <vt:lpstr>채광</vt:lpstr>
      <vt:lpstr>낚시</vt:lpstr>
      <vt:lpstr>수렵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 우석</dc:creator>
  <cp:lastModifiedBy>서 우석</cp:lastModifiedBy>
  <dcterms:created xsi:type="dcterms:W3CDTF">2024-10-19T18:25:42Z</dcterms:created>
  <dcterms:modified xsi:type="dcterms:W3CDTF">2024-10-20T12:29:59Z</dcterms:modified>
</cp:coreProperties>
</file>