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075" windowHeight="78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2" i="1"/>
  <c r="K13"/>
  <c r="E4"/>
  <c r="F4" s="1"/>
  <c r="E5"/>
  <c r="F5" s="1"/>
  <c r="E6"/>
  <c r="F6" s="1"/>
  <c r="E7"/>
  <c r="F7" s="1"/>
  <c r="E8"/>
  <c r="E9"/>
  <c r="F9" s="1"/>
  <c r="E10"/>
  <c r="E11"/>
  <c r="F11" s="1"/>
  <c r="E12"/>
  <c r="E13"/>
  <c r="E3"/>
  <c r="F3" s="1"/>
  <c r="F8"/>
  <c r="H8" s="1"/>
  <c r="F10"/>
  <c r="F12"/>
  <c r="F13"/>
  <c r="D19"/>
  <c r="B21"/>
  <c r="K1"/>
  <c r="G8"/>
  <c r="G9"/>
  <c r="G4"/>
  <c r="G5"/>
  <c r="G6"/>
  <c r="G7"/>
  <c r="G10"/>
  <c r="G11"/>
  <c r="G12"/>
  <c r="G13"/>
  <c r="G3"/>
  <c r="H9" l="1"/>
  <c r="G18"/>
  <c r="H4"/>
  <c r="B23"/>
  <c r="H5"/>
  <c r="H6"/>
  <c r="H3"/>
  <c r="H11"/>
  <c r="H7"/>
  <c r="H13"/>
  <c r="H10"/>
  <c r="H12"/>
  <c r="I9" l="1"/>
  <c r="I12"/>
  <c r="I8"/>
  <c r="I4"/>
  <c r="I11"/>
  <c r="I7"/>
  <c r="I5"/>
  <c r="I3"/>
  <c r="I13"/>
  <c r="I6"/>
</calcChain>
</file>

<file path=xl/comments1.xml><?xml version="1.0" encoding="utf-8"?>
<comments xmlns="http://schemas.openxmlformats.org/spreadsheetml/2006/main">
  <authors>
    <author>석정수</author>
  </authors>
  <commentList>
    <comment ref="D2" authorId="0">
      <text>
        <r>
          <rPr>
            <b/>
            <sz val="7"/>
            <color indexed="81"/>
            <rFont val="돋움"/>
            <family val="3"/>
            <charset val="129"/>
          </rPr>
          <t>마일리지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제외</t>
        </r>
        <r>
          <rPr>
            <b/>
            <sz val="7"/>
            <color indexed="81"/>
            <rFont val="Tahoma"/>
            <family val="2"/>
          </rPr>
          <t xml:space="preserve">) </t>
        </r>
        <r>
          <rPr>
            <b/>
            <sz val="7"/>
            <color indexed="81"/>
            <rFont val="돋움"/>
            <family val="3"/>
            <charset val="129"/>
          </rPr>
          <t>순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판매</t>
        </r>
        <r>
          <rPr>
            <b/>
            <sz val="7"/>
            <color indexed="81"/>
            <rFont val="Tahoma"/>
            <family val="2"/>
          </rPr>
          <t xml:space="preserve"> </t>
        </r>
        <r>
          <rPr>
            <b/>
            <sz val="7"/>
            <color indexed="81"/>
            <rFont val="돋움"/>
            <family val="3"/>
            <charset val="129"/>
          </rPr>
          <t>메소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 xml:space="preserve">5% </t>
        </r>
        <r>
          <rPr>
            <b/>
            <sz val="9"/>
            <color indexed="81"/>
            <rFont val="돋움"/>
            <family val="3"/>
            <charset val="129"/>
          </rPr>
          <t>마일리지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적립을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판매메소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* </t>
        </r>
        <r>
          <rPr>
            <b/>
            <sz val="8"/>
            <color indexed="81"/>
            <rFont val="돋움"/>
            <family val="3"/>
            <charset val="129"/>
          </rPr>
          <t>플가에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값어치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부여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7"/>
            <color indexed="81"/>
            <rFont val="돋움"/>
            <family val="3"/>
            <charset val="129"/>
          </rPr>
          <t>계산</t>
        </r>
        <r>
          <rPr>
            <sz val="7"/>
            <color indexed="81"/>
            <rFont val="Tahoma"/>
            <family val="2"/>
          </rPr>
          <t xml:space="preserve"> : </t>
        </r>
        <r>
          <rPr>
            <sz val="7"/>
            <color indexed="81"/>
            <rFont val="돋움"/>
            <family val="3"/>
            <charset val="129"/>
          </rPr>
          <t>마일리지</t>
        </r>
        <r>
          <rPr>
            <sz val="7"/>
            <color indexed="81"/>
            <rFont val="Tahoma"/>
            <family val="2"/>
          </rPr>
          <t xml:space="preserve"> 1770</t>
        </r>
        <r>
          <rPr>
            <sz val="7"/>
            <color indexed="81"/>
            <rFont val="돋움"/>
            <family val="3"/>
            <charset val="129"/>
          </rPr>
          <t>원당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약</t>
        </r>
        <r>
          <rPr>
            <sz val="7"/>
            <color indexed="81"/>
            <rFont val="Tahoma"/>
            <family val="2"/>
          </rPr>
          <t xml:space="preserve"> 0.72</t>
        </r>
        <r>
          <rPr>
            <sz val="7"/>
            <color indexed="81"/>
            <rFont val="돋움"/>
            <family val="3"/>
            <charset val="129"/>
          </rPr>
          <t>억</t>
        </r>
        <r>
          <rPr>
            <sz val="7"/>
            <color indexed="81"/>
            <rFont val="Tahoma"/>
            <family val="2"/>
          </rPr>
          <t xml:space="preserve"> (</t>
        </r>
        <r>
          <rPr>
            <sz val="7"/>
            <color indexed="81"/>
            <rFont val="돋움"/>
            <family val="3"/>
            <charset val="129"/>
          </rPr>
          <t>플가</t>
        </r>
        <r>
          <rPr>
            <sz val="7"/>
            <color indexed="81"/>
            <rFont val="Tahoma"/>
            <family val="2"/>
          </rPr>
          <t xml:space="preserve"> 2.4</t>
        </r>
        <r>
          <rPr>
            <sz val="7"/>
            <color indexed="81"/>
            <rFont val="돋움"/>
            <family val="3"/>
            <charset val="129"/>
          </rPr>
          <t>억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기준</t>
        </r>
        <r>
          <rPr>
            <sz val="7"/>
            <color indexed="81"/>
            <rFont val="Tahoma"/>
            <family val="2"/>
          </rPr>
          <t>)</t>
        </r>
      </text>
    </comment>
    <comment ref="H2" authorId="0">
      <text>
        <r>
          <rPr>
            <b/>
            <sz val="8"/>
            <color indexed="81"/>
            <rFont val="돋움"/>
            <family val="3"/>
            <charset val="129"/>
          </rPr>
          <t>마일리지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가치를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메소에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포함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시킨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효율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값</t>
        </r>
      </text>
    </comment>
    <comment ref="H8" authorId="0">
      <text>
        <r>
          <rPr>
            <b/>
            <sz val="9"/>
            <color indexed="81"/>
            <rFont val="돋움"/>
            <family val="3"/>
            <charset val="129"/>
          </rPr>
          <t>마일리지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적용시
</t>
        </r>
      </text>
    </comment>
    <comment ref="D10" authorId="0">
      <text>
        <r>
          <rPr>
            <b/>
            <sz val="9"/>
            <color indexed="81"/>
            <rFont val="돋움"/>
            <family val="3"/>
            <charset val="129"/>
          </rPr>
          <t>경매장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플가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기입</t>
        </r>
      </text>
    </comment>
    <comment ref="H10" authorId="0">
      <text>
        <r>
          <rPr>
            <sz val="9"/>
            <color indexed="81"/>
            <rFont val="돋움"/>
            <family val="3"/>
            <charset val="129"/>
          </rPr>
          <t>마일리지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적용시만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돋움"/>
            <family val="3"/>
            <charset val="129"/>
          </rPr>
          <t>충전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개인에게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받은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선물식으로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메포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보내주는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방식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구매자만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찾으면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비율대로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손해는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크지만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편하게</t>
        </r>
        <r>
          <rPr>
            <b/>
            <sz val="9"/>
            <color indexed="81"/>
            <rFont val="Tahoma"/>
            <family val="2"/>
          </rPr>
          <t xml:space="preserve"> mvp</t>
        </r>
        <r>
          <rPr>
            <b/>
            <sz val="9"/>
            <color indexed="81"/>
            <rFont val="돋움"/>
            <family val="3"/>
            <charset val="129"/>
          </rPr>
          <t>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</t>
        </r>
        <r>
          <rPr>
            <b/>
            <sz val="9"/>
            <color indexed="81"/>
            <rFont val="Tahoma"/>
            <family val="2"/>
          </rPr>
          <t xml:space="preserve">. 
* </t>
        </r>
        <r>
          <rPr>
            <b/>
            <sz val="9"/>
            <color indexed="81"/>
            <rFont val="돋움"/>
            <family val="3"/>
            <charset val="129"/>
          </rPr>
          <t>선물식은</t>
        </r>
        <r>
          <rPr>
            <b/>
            <sz val="9"/>
            <color indexed="81"/>
            <rFont val="Tahoma"/>
            <family val="2"/>
          </rPr>
          <t xml:space="preserve"> mvp </t>
        </r>
        <r>
          <rPr>
            <b/>
            <sz val="9"/>
            <color indexed="81"/>
            <rFont val="돋움"/>
            <family val="3"/>
            <charset val="129"/>
          </rPr>
          <t>등급은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오르는데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마일리지는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안쌓임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14" authorId="0">
      <text>
        <r>
          <rPr>
            <b/>
            <sz val="9"/>
            <color indexed="81"/>
            <rFont val="돋움"/>
            <family val="3"/>
            <charset val="129"/>
          </rPr>
          <t xml:space="preserve">ex) 30만원 캐충 후 mvp 작 시 :
25만원 상당의 물품으로 경매장에 팔아 mvp 작 
→ 남은 5만원과 물품 구매 후 나온 마일리지(25 * 0.05) 1.25만으로
플래티넘 가위 마일리지 포함하여 구매 후 경매장에 판매
</t>
        </r>
      </text>
    </comment>
    <comment ref="K14" authorId="0">
      <text>
        <r>
          <rPr>
            <sz val="7"/>
            <color indexed="81"/>
            <rFont val="돋움"/>
            <family val="3"/>
            <charset val="129"/>
          </rPr>
          <t>깡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메포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충전일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경우</t>
        </r>
        <r>
          <rPr>
            <sz val="7"/>
            <color indexed="81"/>
            <rFont val="Tahoma"/>
            <family val="2"/>
          </rPr>
          <t xml:space="preserve">  </t>
        </r>
        <r>
          <rPr>
            <sz val="7"/>
            <color indexed="81"/>
            <rFont val="돋움"/>
            <family val="3"/>
            <charset val="129"/>
          </rPr>
          <t>위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상품권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81"/>
            <rFont val="돋움"/>
            <family val="3"/>
            <charset val="129"/>
          </rPr>
          <t>비율</t>
        </r>
        <r>
          <rPr>
            <sz val="7"/>
            <color indexed="81"/>
            <rFont val="Tahoma"/>
            <family val="2"/>
          </rPr>
          <t xml:space="preserve"> 1 </t>
        </r>
        <r>
          <rPr>
            <sz val="7"/>
            <color indexed="81"/>
            <rFont val="돋움"/>
            <family val="3"/>
            <charset val="129"/>
          </rPr>
          <t>기입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<sst xmlns="http://schemas.openxmlformats.org/spreadsheetml/2006/main" count="46" uniqueCount="39">
  <si>
    <t>상품권 비율</t>
    <phoneticPr fontId="1" type="noConversion"/>
  </si>
  <si>
    <t>물품</t>
    <phoneticPr fontId="1" type="noConversion"/>
  </si>
  <si>
    <t>마일여부</t>
    <phoneticPr fontId="1" type="noConversion"/>
  </si>
  <si>
    <t>판매 메소</t>
    <phoneticPr fontId="1" type="noConversion"/>
  </si>
  <si>
    <t>메소→현금</t>
    <phoneticPr fontId="1" type="noConversion"/>
  </si>
  <si>
    <t>상품권 비율</t>
    <phoneticPr fontId="1" type="noConversion"/>
  </si>
  <si>
    <t>메소마켓</t>
    <phoneticPr fontId="1" type="noConversion"/>
  </si>
  <si>
    <t>총 금액</t>
    <phoneticPr fontId="1" type="noConversion"/>
  </si>
  <si>
    <t>메소 구입 량</t>
    <phoneticPr fontId="1" type="noConversion"/>
  </si>
  <si>
    <t>메소 시세(원)</t>
    <phoneticPr fontId="1" type="noConversion"/>
  </si>
  <si>
    <t>경매장 판매 효율</t>
    <phoneticPr fontId="1" type="noConversion"/>
  </si>
  <si>
    <t>경매장 판매</t>
    <phoneticPr fontId="1" type="noConversion"/>
  </si>
  <si>
    <t>총 소비 금액</t>
    <phoneticPr fontId="1" type="noConversion"/>
  </si>
  <si>
    <t>캐샵 단가</t>
    <phoneticPr fontId="1" type="noConversion"/>
  </si>
  <si>
    <t>플래티넘 가위</t>
    <phoneticPr fontId="1" type="noConversion"/>
  </si>
  <si>
    <t>o</t>
    <phoneticPr fontId="1" type="noConversion"/>
  </si>
  <si>
    <t>메소마켓 효율</t>
    <phoneticPr fontId="1" type="noConversion"/>
  </si>
  <si>
    <t>순위</t>
    <phoneticPr fontId="1" type="noConversion"/>
  </si>
  <si>
    <t>부티크 10</t>
    <phoneticPr fontId="1" type="noConversion"/>
  </si>
  <si>
    <t>골드애플 15</t>
    <phoneticPr fontId="1" type="noConversion"/>
  </si>
  <si>
    <t>플래티넘 애플 1</t>
    <phoneticPr fontId="1" type="noConversion"/>
  </si>
  <si>
    <t>뷰티 어워즈 헤어</t>
    <phoneticPr fontId="1" type="noConversion"/>
  </si>
  <si>
    <t>원더베리</t>
    <phoneticPr fontId="1" type="noConversion"/>
  </si>
  <si>
    <t>로얄 10</t>
    <phoneticPr fontId="1" type="noConversion"/>
  </si>
  <si>
    <t>로얄 20</t>
    <phoneticPr fontId="1" type="noConversion"/>
  </si>
  <si>
    <t>영역 직접 기입</t>
    <phoneticPr fontId="1" type="noConversion"/>
  </si>
  <si>
    <t>할인 적용 금액</t>
    <phoneticPr fontId="1" type="noConversion"/>
  </si>
  <si>
    <t>↓ 필수기입</t>
    <phoneticPr fontId="1" type="noConversion"/>
  </si>
  <si>
    <t>메소마켓(구매 희망 가격)</t>
    <phoneticPr fontId="1" type="noConversion"/>
  </si>
  <si>
    <t>정가 = 1</t>
    <phoneticPr fontId="1" type="noConversion"/>
  </si>
  <si>
    <t>마일리지 5% 쌓인걸로 플래티넘 가위 작</t>
    <phoneticPr fontId="1" type="noConversion"/>
  </si>
  <si>
    <t>골드애플 50</t>
    <phoneticPr fontId="1" type="noConversion"/>
  </si>
  <si>
    <t>마일 포함 메소</t>
    <phoneticPr fontId="1" type="noConversion"/>
  </si>
  <si>
    <t>메포 선물식 효율</t>
    <phoneticPr fontId="1" type="noConversion"/>
  </si>
  <si>
    <t>-</t>
    <phoneticPr fontId="1" type="noConversion"/>
  </si>
  <si>
    <t>메포 충전량</t>
    <phoneticPr fontId="1" type="noConversion"/>
  </si>
  <si>
    <t>메포 선물식 비율</t>
    <phoneticPr fontId="1" type="noConversion"/>
  </si>
  <si>
    <t>필수 기입</t>
    <phoneticPr fontId="1" type="noConversion"/>
  </si>
  <si>
    <t>음영 색 필수 수정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</si>
</sst>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General&quot;억&quot;"/>
    <numFmt numFmtId="177" formatCode="0,000&quot;원&quot;"/>
    <numFmt numFmtId="178" formatCode="#,###,###&quot;원&quot;"/>
    <numFmt numFmtId="179" formatCode="##,###.0&quot;억&quot;"/>
    <numFmt numFmtId="180" formatCode="#,###&quot;포&quot;&quot;인&quot;&quot;트&quot;"/>
    <numFmt numFmtId="181" formatCode="###.##&quot;억&quot;"/>
    <numFmt numFmtId="182" formatCode="###,###,###&quot;원&quot;"/>
    <numFmt numFmtId="183" formatCode="##.##%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sz val="7"/>
      <color indexed="81"/>
      <name val="돋움"/>
      <family val="3"/>
      <charset val="129"/>
    </font>
    <font>
      <sz val="7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돋움"/>
      <family val="3"/>
      <charset val="129"/>
    </font>
    <font>
      <b/>
      <sz val="7"/>
      <color indexed="81"/>
      <name val="돋움"/>
      <family val="3"/>
      <charset val="129"/>
    </font>
    <font>
      <b/>
      <sz val="7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10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14" fontId="6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2" fillId="0" borderId="0" xfId="0" applyNumberFormat="1" applyFont="1" applyBorder="1" applyAlignment="1">
      <alignment horizontal="right" vertical="center"/>
    </xf>
    <xf numFmtId="10" fontId="2" fillId="0" borderId="11" xfId="0" applyNumberFormat="1" applyFont="1" applyBorder="1" applyAlignment="1">
      <alignment horizontal="right" vertical="center"/>
    </xf>
    <xf numFmtId="10" fontId="2" fillId="0" borderId="12" xfId="0" applyNumberFormat="1" applyFont="1" applyBorder="1" applyAlignment="1">
      <alignment horizontal="right" vertical="center"/>
    </xf>
    <xf numFmtId="10" fontId="2" fillId="5" borderId="12" xfId="0" applyNumberFormat="1" applyFont="1" applyFill="1" applyBorder="1" applyAlignment="1">
      <alignment horizontal="right" vertical="center"/>
    </xf>
    <xf numFmtId="10" fontId="2" fillId="8" borderId="12" xfId="0" applyNumberFormat="1" applyFont="1" applyFill="1" applyBorder="1" applyAlignment="1">
      <alignment horizontal="right" vertical="center"/>
    </xf>
    <xf numFmtId="10" fontId="2" fillId="0" borderId="1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/>
    </xf>
    <xf numFmtId="177" fontId="2" fillId="5" borderId="12" xfId="0" applyNumberFormat="1" applyFont="1" applyFill="1" applyBorder="1" applyAlignment="1">
      <alignment horizontal="right" vertical="center"/>
    </xf>
    <xf numFmtId="0" fontId="2" fillId="8" borderId="12" xfId="0" applyFont="1" applyFill="1" applyBorder="1" applyAlignment="1">
      <alignment horizontal="center" vertical="center"/>
    </xf>
    <xf numFmtId="177" fontId="2" fillId="8" borderId="12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4" borderId="11" xfId="0" applyNumberFormat="1" applyFont="1" applyFill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177" fontId="2" fillId="4" borderId="12" xfId="0" applyNumberFormat="1" applyFont="1" applyFill="1" applyBorder="1" applyAlignment="1">
      <alignment horizontal="right" vertical="center"/>
    </xf>
    <xf numFmtId="176" fontId="2" fillId="4" borderId="15" xfId="0" applyNumberFormat="1" applyFont="1" applyFill="1" applyBorder="1" applyAlignment="1">
      <alignment horizontal="right" vertical="center"/>
    </xf>
    <xf numFmtId="177" fontId="2" fillId="4" borderId="13" xfId="0" applyNumberFormat="1" applyFont="1" applyFill="1" applyBorder="1" applyAlignment="1">
      <alignment horizontal="right" vertical="center"/>
    </xf>
    <xf numFmtId="176" fontId="2" fillId="4" borderId="16" xfId="0" applyNumberFormat="1" applyFont="1" applyFill="1" applyBorder="1" applyAlignment="1">
      <alignment horizontal="right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4" borderId="5" xfId="0" applyFont="1" applyFill="1" applyBorder="1">
      <alignment vertical="center"/>
    </xf>
    <xf numFmtId="178" fontId="2" fillId="4" borderId="3" xfId="0" applyNumberFormat="1" applyFont="1" applyFill="1" applyBorder="1">
      <alignment vertical="center"/>
    </xf>
    <xf numFmtId="177" fontId="2" fillId="4" borderId="5" xfId="0" applyNumberFormat="1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81" fontId="2" fillId="8" borderId="19" xfId="0" applyNumberFormat="1" applyFont="1" applyFill="1" applyBorder="1" applyAlignment="1">
      <alignment horizontal="right" vertical="center"/>
    </xf>
    <xf numFmtId="178" fontId="2" fillId="9" borderId="1" xfId="0" applyNumberFormat="1" applyFont="1" applyFill="1" applyBorder="1">
      <alignment vertical="center"/>
    </xf>
    <xf numFmtId="177" fontId="2" fillId="5" borderId="17" xfId="0" applyNumberFormat="1" applyFont="1" applyFill="1" applyBorder="1" applyAlignment="1">
      <alignment horizontal="right" vertical="center"/>
    </xf>
    <xf numFmtId="176" fontId="18" fillId="4" borderId="15" xfId="0" applyNumberFormat="1" applyFont="1" applyFill="1" applyBorder="1" applyAlignment="1">
      <alignment horizontal="right" vertical="center"/>
    </xf>
    <xf numFmtId="181" fontId="17" fillId="5" borderId="19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182" fontId="2" fillId="4" borderId="5" xfId="0" applyNumberFormat="1" applyFont="1" applyFill="1" applyBorder="1">
      <alignment vertical="center"/>
    </xf>
    <xf numFmtId="0" fontId="2" fillId="10" borderId="1" xfId="0" applyFont="1" applyFill="1" applyBorder="1">
      <alignment vertical="center"/>
    </xf>
    <xf numFmtId="176" fontId="2" fillId="4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7" fontId="2" fillId="5" borderId="6" xfId="0" applyNumberFormat="1" applyFont="1" applyFill="1" applyBorder="1" applyAlignment="1">
      <alignment horizontal="center" vertical="center"/>
    </xf>
    <xf numFmtId="177" fontId="2" fillId="5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80" fontId="2" fillId="4" borderId="2" xfId="0" applyNumberFormat="1" applyFont="1" applyFill="1" applyBorder="1" applyAlignment="1">
      <alignment horizontal="right" vertical="center"/>
    </xf>
    <xf numFmtId="180" fontId="2" fillId="4" borderId="4" xfId="0" applyNumberFormat="1" applyFont="1" applyFill="1" applyBorder="1" applyAlignment="1">
      <alignment horizontal="right" vertical="center"/>
    </xf>
    <xf numFmtId="183" fontId="2" fillId="8" borderId="5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51289</xdr:rowOff>
    </xdr:from>
    <xdr:to>
      <xdr:col>4</xdr:col>
      <xdr:colOff>300404</xdr:colOff>
      <xdr:row>2</xdr:row>
      <xdr:rowOff>153866</xdr:rowOff>
    </xdr:to>
    <xdr:sp macro="" textlink="">
      <xdr:nvSpPr>
        <xdr:cNvPr id="2" name="오른쪽 화살표 1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3</xdr:row>
      <xdr:rowOff>58616</xdr:rowOff>
    </xdr:from>
    <xdr:to>
      <xdr:col>4</xdr:col>
      <xdr:colOff>300404</xdr:colOff>
      <xdr:row>3</xdr:row>
      <xdr:rowOff>161193</xdr:rowOff>
    </xdr:to>
    <xdr:sp macro="" textlink="">
      <xdr:nvSpPr>
        <xdr:cNvPr id="3" name="오른쪽 화살표 2"/>
        <xdr:cNvSpPr/>
      </xdr:nvSpPr>
      <xdr:spPr>
        <a:xfrm>
          <a:off x="3883269" y="718039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4</xdr:row>
      <xdr:rowOff>58616</xdr:rowOff>
    </xdr:from>
    <xdr:to>
      <xdr:col>4</xdr:col>
      <xdr:colOff>300404</xdr:colOff>
      <xdr:row>4</xdr:row>
      <xdr:rowOff>161193</xdr:rowOff>
    </xdr:to>
    <xdr:sp macro="" textlink="">
      <xdr:nvSpPr>
        <xdr:cNvPr id="4" name="오른쪽 화살표 3"/>
        <xdr:cNvSpPr/>
      </xdr:nvSpPr>
      <xdr:spPr>
        <a:xfrm>
          <a:off x="3883269" y="937847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5</xdr:row>
      <xdr:rowOff>58616</xdr:rowOff>
    </xdr:from>
    <xdr:to>
      <xdr:col>4</xdr:col>
      <xdr:colOff>300404</xdr:colOff>
      <xdr:row>5</xdr:row>
      <xdr:rowOff>161193</xdr:rowOff>
    </xdr:to>
    <xdr:sp macro="" textlink="">
      <xdr:nvSpPr>
        <xdr:cNvPr id="5" name="오른쪽 화살표 4"/>
        <xdr:cNvSpPr/>
      </xdr:nvSpPr>
      <xdr:spPr>
        <a:xfrm>
          <a:off x="3883269" y="115765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6</xdr:row>
      <xdr:rowOff>51289</xdr:rowOff>
    </xdr:from>
    <xdr:to>
      <xdr:col>4</xdr:col>
      <xdr:colOff>300404</xdr:colOff>
      <xdr:row>6</xdr:row>
      <xdr:rowOff>153866</xdr:rowOff>
    </xdr:to>
    <xdr:sp macro="" textlink="">
      <xdr:nvSpPr>
        <xdr:cNvPr id="6" name="오른쪽 화살표 5"/>
        <xdr:cNvSpPr/>
      </xdr:nvSpPr>
      <xdr:spPr>
        <a:xfrm>
          <a:off x="3883269" y="1370135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7</xdr:row>
      <xdr:rowOff>73269</xdr:rowOff>
    </xdr:from>
    <xdr:to>
      <xdr:col>4</xdr:col>
      <xdr:colOff>300404</xdr:colOff>
      <xdr:row>7</xdr:row>
      <xdr:rowOff>175846</xdr:rowOff>
    </xdr:to>
    <xdr:sp macro="" textlink="">
      <xdr:nvSpPr>
        <xdr:cNvPr id="7" name="오른쪽 화살표 6"/>
        <xdr:cNvSpPr/>
      </xdr:nvSpPr>
      <xdr:spPr>
        <a:xfrm>
          <a:off x="3883269" y="1611923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8</xdr:row>
      <xdr:rowOff>65942</xdr:rowOff>
    </xdr:from>
    <xdr:to>
      <xdr:col>4</xdr:col>
      <xdr:colOff>300404</xdr:colOff>
      <xdr:row>8</xdr:row>
      <xdr:rowOff>168519</xdr:rowOff>
    </xdr:to>
    <xdr:sp macro="" textlink="">
      <xdr:nvSpPr>
        <xdr:cNvPr id="8" name="오른쪽 화살표 7"/>
        <xdr:cNvSpPr/>
      </xdr:nvSpPr>
      <xdr:spPr>
        <a:xfrm>
          <a:off x="3883269" y="18244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9</xdr:row>
      <xdr:rowOff>43962</xdr:rowOff>
    </xdr:from>
    <xdr:to>
      <xdr:col>4</xdr:col>
      <xdr:colOff>300404</xdr:colOff>
      <xdr:row>9</xdr:row>
      <xdr:rowOff>146539</xdr:rowOff>
    </xdr:to>
    <xdr:sp macro="" textlink="">
      <xdr:nvSpPr>
        <xdr:cNvPr id="9" name="오른쪽 화살표 8"/>
        <xdr:cNvSpPr/>
      </xdr:nvSpPr>
      <xdr:spPr>
        <a:xfrm>
          <a:off x="3883269" y="2022231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10</xdr:row>
      <xdr:rowOff>51289</xdr:rowOff>
    </xdr:from>
    <xdr:to>
      <xdr:col>4</xdr:col>
      <xdr:colOff>300404</xdr:colOff>
      <xdr:row>10</xdr:row>
      <xdr:rowOff>153866</xdr:rowOff>
    </xdr:to>
    <xdr:sp macro="" textlink="">
      <xdr:nvSpPr>
        <xdr:cNvPr id="10" name="오른쪽 화살표 9"/>
        <xdr:cNvSpPr/>
      </xdr:nvSpPr>
      <xdr:spPr>
        <a:xfrm>
          <a:off x="3883269" y="2249366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11</xdr:row>
      <xdr:rowOff>51289</xdr:rowOff>
    </xdr:from>
    <xdr:to>
      <xdr:col>4</xdr:col>
      <xdr:colOff>300404</xdr:colOff>
      <xdr:row>11</xdr:row>
      <xdr:rowOff>153866</xdr:rowOff>
    </xdr:to>
    <xdr:sp macro="" textlink="">
      <xdr:nvSpPr>
        <xdr:cNvPr id="11" name="오른쪽 화살표 10"/>
        <xdr:cNvSpPr/>
      </xdr:nvSpPr>
      <xdr:spPr>
        <a:xfrm>
          <a:off x="3883269" y="246917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12</xdr:row>
      <xdr:rowOff>58616</xdr:rowOff>
    </xdr:from>
    <xdr:to>
      <xdr:col>4</xdr:col>
      <xdr:colOff>300404</xdr:colOff>
      <xdr:row>12</xdr:row>
      <xdr:rowOff>161193</xdr:rowOff>
    </xdr:to>
    <xdr:sp macro="" textlink="">
      <xdr:nvSpPr>
        <xdr:cNvPr id="12" name="오른쪽 화살표 11"/>
        <xdr:cNvSpPr/>
      </xdr:nvSpPr>
      <xdr:spPr>
        <a:xfrm>
          <a:off x="3883269" y="2696308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7</xdr:col>
      <xdr:colOff>1201615</xdr:colOff>
      <xdr:row>9</xdr:row>
      <xdr:rowOff>197827</xdr:rowOff>
    </xdr:from>
    <xdr:to>
      <xdr:col>8</xdr:col>
      <xdr:colOff>102577</xdr:colOff>
      <xdr:row>13</xdr:row>
      <xdr:rowOff>14654</xdr:rowOff>
    </xdr:to>
    <xdr:cxnSp macro="">
      <xdr:nvCxnSpPr>
        <xdr:cNvPr id="14" name="직선 화살표 연결선 13"/>
        <xdr:cNvCxnSpPr/>
      </xdr:nvCxnSpPr>
      <xdr:spPr>
        <a:xfrm>
          <a:off x="8001000" y="2176096"/>
          <a:ext cx="117231" cy="696058"/>
        </a:xfrm>
        <a:prstGeom prst="straightConnector1">
          <a:avLst/>
        </a:prstGeom>
        <a:ln w="25400"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14654</xdr:colOff>
      <xdr:row>8</xdr:row>
      <xdr:rowOff>212480</xdr:rowOff>
    </xdr:from>
    <xdr:to>
      <xdr:col>8</xdr:col>
      <xdr:colOff>7327</xdr:colOff>
      <xdr:row>9</xdr:row>
      <xdr:rowOff>212481</xdr:rowOff>
    </xdr:to>
    <xdr:sp macro="" textlink="">
      <xdr:nvSpPr>
        <xdr:cNvPr id="15" name="직사각형 14"/>
        <xdr:cNvSpPr/>
      </xdr:nvSpPr>
      <xdr:spPr>
        <a:xfrm>
          <a:off x="14654" y="1970942"/>
          <a:ext cx="8008327" cy="21980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3</xdr:row>
      <xdr:rowOff>51289</xdr:rowOff>
    </xdr:from>
    <xdr:to>
      <xdr:col>4</xdr:col>
      <xdr:colOff>300404</xdr:colOff>
      <xdr:row>3</xdr:row>
      <xdr:rowOff>153866</xdr:rowOff>
    </xdr:to>
    <xdr:sp macro="" textlink="">
      <xdr:nvSpPr>
        <xdr:cNvPr id="36" name="오른쪽 화살표 35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4</xdr:row>
      <xdr:rowOff>51289</xdr:rowOff>
    </xdr:from>
    <xdr:to>
      <xdr:col>4</xdr:col>
      <xdr:colOff>300404</xdr:colOff>
      <xdr:row>4</xdr:row>
      <xdr:rowOff>153866</xdr:rowOff>
    </xdr:to>
    <xdr:sp macro="" textlink="">
      <xdr:nvSpPr>
        <xdr:cNvPr id="37" name="오른쪽 화살표 36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5</xdr:row>
      <xdr:rowOff>51289</xdr:rowOff>
    </xdr:from>
    <xdr:to>
      <xdr:col>4</xdr:col>
      <xdr:colOff>300404</xdr:colOff>
      <xdr:row>5</xdr:row>
      <xdr:rowOff>153866</xdr:rowOff>
    </xdr:to>
    <xdr:sp macro="" textlink="">
      <xdr:nvSpPr>
        <xdr:cNvPr id="38" name="오른쪽 화살표 37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6</xdr:row>
      <xdr:rowOff>51289</xdr:rowOff>
    </xdr:from>
    <xdr:to>
      <xdr:col>4</xdr:col>
      <xdr:colOff>300404</xdr:colOff>
      <xdr:row>6</xdr:row>
      <xdr:rowOff>153866</xdr:rowOff>
    </xdr:to>
    <xdr:sp macro="" textlink="">
      <xdr:nvSpPr>
        <xdr:cNvPr id="39" name="오른쪽 화살표 38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7</xdr:row>
      <xdr:rowOff>51289</xdr:rowOff>
    </xdr:from>
    <xdr:to>
      <xdr:col>4</xdr:col>
      <xdr:colOff>300404</xdr:colOff>
      <xdr:row>7</xdr:row>
      <xdr:rowOff>153866</xdr:rowOff>
    </xdr:to>
    <xdr:sp macro="" textlink="">
      <xdr:nvSpPr>
        <xdr:cNvPr id="40" name="오른쪽 화살표 39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8</xdr:row>
      <xdr:rowOff>51289</xdr:rowOff>
    </xdr:from>
    <xdr:to>
      <xdr:col>4</xdr:col>
      <xdr:colOff>300404</xdr:colOff>
      <xdr:row>8</xdr:row>
      <xdr:rowOff>153866</xdr:rowOff>
    </xdr:to>
    <xdr:sp macro="" textlink="">
      <xdr:nvSpPr>
        <xdr:cNvPr id="41" name="오른쪽 화살표 40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9</xdr:row>
      <xdr:rowOff>51289</xdr:rowOff>
    </xdr:from>
    <xdr:to>
      <xdr:col>4</xdr:col>
      <xdr:colOff>300404</xdr:colOff>
      <xdr:row>9</xdr:row>
      <xdr:rowOff>153866</xdr:rowOff>
    </xdr:to>
    <xdr:sp macro="" textlink="">
      <xdr:nvSpPr>
        <xdr:cNvPr id="42" name="오른쪽 화살표 41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10</xdr:row>
      <xdr:rowOff>51289</xdr:rowOff>
    </xdr:from>
    <xdr:to>
      <xdr:col>4</xdr:col>
      <xdr:colOff>300404</xdr:colOff>
      <xdr:row>10</xdr:row>
      <xdr:rowOff>153866</xdr:rowOff>
    </xdr:to>
    <xdr:sp macro="" textlink="">
      <xdr:nvSpPr>
        <xdr:cNvPr id="43" name="오른쪽 화살표 42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11</xdr:row>
      <xdr:rowOff>51289</xdr:rowOff>
    </xdr:from>
    <xdr:to>
      <xdr:col>4</xdr:col>
      <xdr:colOff>300404</xdr:colOff>
      <xdr:row>11</xdr:row>
      <xdr:rowOff>153866</xdr:rowOff>
    </xdr:to>
    <xdr:sp macro="" textlink="">
      <xdr:nvSpPr>
        <xdr:cNvPr id="44" name="오른쪽 화살표 43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0</xdr:colOff>
      <xdr:row>12</xdr:row>
      <xdr:rowOff>51289</xdr:rowOff>
    </xdr:from>
    <xdr:to>
      <xdr:col>4</xdr:col>
      <xdr:colOff>300404</xdr:colOff>
      <xdr:row>12</xdr:row>
      <xdr:rowOff>153866</xdr:rowOff>
    </xdr:to>
    <xdr:sp macro="" textlink="">
      <xdr:nvSpPr>
        <xdr:cNvPr id="45" name="오른쪽 화살표 44"/>
        <xdr:cNvSpPr/>
      </xdr:nvSpPr>
      <xdr:spPr>
        <a:xfrm>
          <a:off x="3883269" y="490904"/>
          <a:ext cx="300404" cy="102577"/>
        </a:xfrm>
        <a:prstGeom prst="rightArrow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6</xdr:col>
      <xdr:colOff>714375</xdr:colOff>
      <xdr:row>18</xdr:row>
      <xdr:rowOff>114300</xdr:rowOff>
    </xdr:from>
    <xdr:to>
      <xdr:col>8</xdr:col>
      <xdr:colOff>247650</xdr:colOff>
      <xdr:row>22</xdr:row>
      <xdr:rowOff>19050</xdr:rowOff>
    </xdr:to>
    <xdr:sp macro="" textlink="">
      <xdr:nvSpPr>
        <xdr:cNvPr id="26" name="포인트가 7개인 별 25"/>
        <xdr:cNvSpPr/>
      </xdr:nvSpPr>
      <xdr:spPr>
        <a:xfrm>
          <a:off x="6524625" y="4057650"/>
          <a:ext cx="1733550" cy="781050"/>
        </a:xfrm>
        <a:prstGeom prst="star7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9</xdr:col>
      <xdr:colOff>930089</xdr:colOff>
      <xdr:row>11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27" name="직사각형 26"/>
        <xdr:cNvSpPr/>
      </xdr:nvSpPr>
      <xdr:spPr>
        <a:xfrm>
          <a:off x="9368118" y="2465294"/>
          <a:ext cx="1008529" cy="1344706"/>
        </a:xfrm>
        <a:prstGeom prst="rect">
          <a:avLst/>
        </a:prstGeom>
        <a:noFill/>
        <a:ln w="508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5" zoomScaleNormal="85" workbookViewId="0">
      <selection activeCell="C14" sqref="C14"/>
    </sheetView>
  </sheetViews>
  <sheetFormatPr defaultRowHeight="16.5"/>
  <cols>
    <col min="1" max="1" width="15.875" customWidth="1"/>
    <col min="2" max="2" width="11.25" bestFit="1" customWidth="1"/>
    <col min="3" max="4" width="11.875" customWidth="1"/>
    <col min="5" max="5" width="13.125" customWidth="1"/>
    <col min="6" max="6" width="12.25" customWidth="1"/>
    <col min="7" max="7" width="12.875" customWidth="1"/>
    <col min="8" max="8" width="16" customWidth="1"/>
    <col min="9" max="9" width="5.375" customWidth="1"/>
    <col min="10" max="10" width="12.375" customWidth="1"/>
    <col min="11" max="11" width="13.125" customWidth="1"/>
  </cols>
  <sheetData>
    <row r="1" spans="1:12" ht="17.25" thickBot="1">
      <c r="A1" s="61" t="s">
        <v>11</v>
      </c>
      <c r="B1" s="62"/>
      <c r="C1" s="62"/>
      <c r="D1" s="62"/>
      <c r="E1" s="62"/>
      <c r="F1" s="62"/>
      <c r="G1" s="62"/>
      <c r="H1" s="62"/>
      <c r="I1" s="63"/>
      <c r="J1" s="8"/>
      <c r="K1" s="17">
        <f ca="1">TODAY()</f>
        <v>45778</v>
      </c>
    </row>
    <row r="2" spans="1:12" ht="17.25" thickBot="1">
      <c r="A2" s="1" t="s">
        <v>1</v>
      </c>
      <c r="B2" s="1" t="s">
        <v>2</v>
      </c>
      <c r="C2" s="1" t="s">
        <v>13</v>
      </c>
      <c r="D2" s="1" t="s">
        <v>3</v>
      </c>
      <c r="E2" s="1" t="s">
        <v>32</v>
      </c>
      <c r="F2" s="1" t="s">
        <v>4</v>
      </c>
      <c r="G2" s="1" t="s">
        <v>5</v>
      </c>
      <c r="H2" s="4" t="s">
        <v>10</v>
      </c>
      <c r="I2" s="1" t="s">
        <v>17</v>
      </c>
      <c r="J2" s="18"/>
      <c r="K2" s="42" t="s">
        <v>25</v>
      </c>
    </row>
    <row r="3" spans="1:12" ht="17.25" thickBot="1">
      <c r="A3" s="25" t="s">
        <v>18</v>
      </c>
      <c r="B3" s="25"/>
      <c r="C3" s="35">
        <v>33000</v>
      </c>
      <c r="D3" s="36">
        <v>14.4</v>
      </c>
      <c r="E3" s="52">
        <f>D3+((C3*0.05)/1770*($D$10*0.3))</f>
        <v>14.959322033898305</v>
      </c>
      <c r="F3" s="50">
        <f>E3*0.97*$K$9</f>
        <v>23942.394915254237</v>
      </c>
      <c r="G3" s="26">
        <f>C3*$K$6</f>
        <v>31350</v>
      </c>
      <c r="H3" s="20">
        <f>F3/G3</f>
        <v>0.76371275646743975</v>
      </c>
      <c r="I3" s="25">
        <f>RANK(H3,$H$3:$H$13)</f>
        <v>9</v>
      </c>
      <c r="J3" s="18"/>
      <c r="K3" s="41" t="s">
        <v>27</v>
      </c>
    </row>
    <row r="4" spans="1:12" ht="17.25" thickBot="1">
      <c r="A4" s="27" t="s">
        <v>31</v>
      </c>
      <c r="B4" s="27"/>
      <c r="C4" s="37">
        <v>25000</v>
      </c>
      <c r="D4" s="38">
        <v>14</v>
      </c>
      <c r="E4" s="52">
        <f t="shared" ref="E4:E13" si="0">D4+((C4*0.05)/1770*($D$10*0.3))</f>
        <v>14.423728813559322</v>
      </c>
      <c r="F4" s="50">
        <f t="shared" ref="F4:F13" si="1">E4*0.97*$K$9</f>
        <v>23085.177966101695</v>
      </c>
      <c r="G4" s="28">
        <f t="shared" ref="G4:G13" si="2">C4*$K$6</f>
        <v>23750</v>
      </c>
      <c r="H4" s="21">
        <f t="shared" ref="H4:H13" si="3">F4/G4</f>
        <v>0.97200749330954506</v>
      </c>
      <c r="I4" s="27">
        <f t="shared" ref="I4:I13" si="4">RANK(H4,$H$3:$H$13)</f>
        <v>1</v>
      </c>
      <c r="J4" s="18"/>
      <c r="K4" s="10"/>
    </row>
    <row r="5" spans="1:12" ht="17.25" thickBot="1">
      <c r="A5" s="27" t="s">
        <v>19</v>
      </c>
      <c r="B5" s="27"/>
      <c r="C5" s="37">
        <v>7800</v>
      </c>
      <c r="D5" s="38">
        <v>4.2</v>
      </c>
      <c r="E5" s="52">
        <f t="shared" si="0"/>
        <v>4.332203389830509</v>
      </c>
      <c r="F5" s="50">
        <f t="shared" si="1"/>
        <v>6933.6915254237301</v>
      </c>
      <c r="G5" s="28">
        <f t="shared" si="2"/>
        <v>7410</v>
      </c>
      <c r="H5" s="21">
        <f t="shared" si="3"/>
        <v>0.93572085363343183</v>
      </c>
      <c r="I5" s="27">
        <f t="shared" si="4"/>
        <v>2</v>
      </c>
      <c r="J5" s="18"/>
      <c r="K5" s="1" t="s">
        <v>0</v>
      </c>
      <c r="L5" s="59" t="s">
        <v>37</v>
      </c>
    </row>
    <row r="6" spans="1:12" ht="17.25" thickBot="1">
      <c r="A6" s="27" t="s">
        <v>20</v>
      </c>
      <c r="B6" s="27"/>
      <c r="C6" s="37">
        <v>3500</v>
      </c>
      <c r="D6" s="38">
        <v>1.64</v>
      </c>
      <c r="E6" s="52">
        <f t="shared" si="0"/>
        <v>1.6993220338983051</v>
      </c>
      <c r="F6" s="50">
        <f t="shared" si="1"/>
        <v>2719.7649152542372</v>
      </c>
      <c r="G6" s="28">
        <f t="shared" si="2"/>
        <v>3325</v>
      </c>
      <c r="H6" s="21">
        <f t="shared" si="3"/>
        <v>0.81797441060277809</v>
      </c>
      <c r="I6" s="27">
        <f t="shared" si="4"/>
        <v>6</v>
      </c>
      <c r="J6" s="18"/>
      <c r="K6" s="43">
        <v>0.95</v>
      </c>
      <c r="L6" s="1" t="s">
        <v>29</v>
      </c>
    </row>
    <row r="7" spans="1:12" ht="17.25" thickBot="1">
      <c r="A7" s="27" t="s">
        <v>21</v>
      </c>
      <c r="B7" s="27"/>
      <c r="C7" s="37">
        <v>20000</v>
      </c>
      <c r="D7" s="38">
        <v>6.7</v>
      </c>
      <c r="E7" s="52">
        <f t="shared" si="0"/>
        <v>7.0389830508474578</v>
      </c>
      <c r="F7" s="50">
        <f t="shared" si="1"/>
        <v>11265.892372881355</v>
      </c>
      <c r="G7" s="28">
        <f t="shared" si="2"/>
        <v>19000</v>
      </c>
      <c r="H7" s="21">
        <f t="shared" si="3"/>
        <v>0.59294170383586076</v>
      </c>
      <c r="I7" s="27">
        <f t="shared" si="4"/>
        <v>11</v>
      </c>
      <c r="J7" s="18"/>
      <c r="K7" s="11"/>
    </row>
    <row r="8" spans="1:12" ht="17.25" thickBot="1">
      <c r="A8" s="31" t="s">
        <v>21</v>
      </c>
      <c r="B8" s="31" t="s">
        <v>15</v>
      </c>
      <c r="C8" s="37">
        <v>14000</v>
      </c>
      <c r="D8" s="38">
        <v>6.7</v>
      </c>
      <c r="E8" s="52">
        <f t="shared" si="0"/>
        <v>6.9372881355932208</v>
      </c>
      <c r="F8" s="50">
        <f t="shared" si="1"/>
        <v>11103.129661016948</v>
      </c>
      <c r="G8" s="32">
        <f t="shared" ref="G8" si="5">C8*$K$6</f>
        <v>13300</v>
      </c>
      <c r="H8" s="23">
        <f>F8/G8</f>
        <v>0.8348217790238307</v>
      </c>
      <c r="I8" s="27">
        <f t="shared" si="4"/>
        <v>4</v>
      </c>
      <c r="J8" s="18"/>
      <c r="K8" s="1" t="s">
        <v>9</v>
      </c>
      <c r="L8" s="59" t="s">
        <v>37</v>
      </c>
    </row>
    <row r="9" spans="1:12" ht="17.25" thickBot="1">
      <c r="A9" s="31" t="s">
        <v>14</v>
      </c>
      <c r="B9" s="31"/>
      <c r="C9" s="37">
        <v>5900</v>
      </c>
      <c r="D9" s="38">
        <v>2</v>
      </c>
      <c r="E9" s="52">
        <f t="shared" si="0"/>
        <v>2.1</v>
      </c>
      <c r="F9" s="50">
        <f t="shared" si="1"/>
        <v>3361.0499999999997</v>
      </c>
      <c r="G9" s="32">
        <f t="shared" ref="G9" si="6">C9*$K$6</f>
        <v>5605</v>
      </c>
      <c r="H9" s="23">
        <f t="shared" ref="H9" si="7">F9/G9</f>
        <v>0.59965209634255123</v>
      </c>
      <c r="I9" s="27">
        <f t="shared" si="4"/>
        <v>10</v>
      </c>
      <c r="J9" s="18"/>
      <c r="K9" s="45">
        <v>1650</v>
      </c>
    </row>
    <row r="10" spans="1:12" ht="17.25" thickBot="1">
      <c r="A10" s="29" t="s">
        <v>14</v>
      </c>
      <c r="B10" s="29" t="s">
        <v>15</v>
      </c>
      <c r="C10" s="30">
        <v>4130</v>
      </c>
      <c r="D10" s="55">
        <v>2</v>
      </c>
      <c r="E10" s="56">
        <f t="shared" si="0"/>
        <v>2.0699999999999998</v>
      </c>
      <c r="F10" s="54">
        <f t="shared" si="1"/>
        <v>3313.0349999999999</v>
      </c>
      <c r="G10" s="30">
        <f t="shared" si="2"/>
        <v>3923.5</v>
      </c>
      <c r="H10" s="22">
        <f t="shared" si="3"/>
        <v>0.84440805403338848</v>
      </c>
      <c r="I10" s="27" t="s">
        <v>34</v>
      </c>
      <c r="J10" s="18"/>
      <c r="K10" s="11"/>
    </row>
    <row r="11" spans="1:12" ht="17.25" thickBot="1">
      <c r="A11" s="27" t="s">
        <v>22</v>
      </c>
      <c r="B11" s="27"/>
      <c r="C11" s="37">
        <v>54000</v>
      </c>
      <c r="D11" s="38">
        <v>24.55</v>
      </c>
      <c r="E11" s="52">
        <f t="shared" si="0"/>
        <v>25.465254237288136</v>
      </c>
      <c r="F11" s="50">
        <f t="shared" si="1"/>
        <v>40757.139406779657</v>
      </c>
      <c r="G11" s="28">
        <f t="shared" si="2"/>
        <v>51300</v>
      </c>
      <c r="H11" s="21">
        <f t="shared" si="3"/>
        <v>0.79448614828030517</v>
      </c>
      <c r="I11" s="27">
        <f t="shared" si="4"/>
        <v>7</v>
      </c>
      <c r="J11" s="18"/>
      <c r="K11" s="11"/>
    </row>
    <row r="12" spans="1:12" ht="17.25" thickBot="1">
      <c r="A12" s="27" t="s">
        <v>23</v>
      </c>
      <c r="B12" s="27"/>
      <c r="C12" s="37">
        <v>22000</v>
      </c>
      <c r="D12" s="38">
        <v>10.4</v>
      </c>
      <c r="E12" s="52">
        <f t="shared" si="0"/>
        <v>10.772881355932205</v>
      </c>
      <c r="F12" s="50">
        <f t="shared" si="1"/>
        <v>17241.996610169492</v>
      </c>
      <c r="G12" s="28">
        <f t="shared" si="2"/>
        <v>20900</v>
      </c>
      <c r="H12" s="21">
        <f t="shared" si="3"/>
        <v>0.82497591436217665</v>
      </c>
      <c r="I12" s="27">
        <f t="shared" si="4"/>
        <v>5</v>
      </c>
      <c r="J12" s="18"/>
      <c r="K12" s="46" t="s">
        <v>33</v>
      </c>
    </row>
    <row r="13" spans="1:12" ht="17.25" thickBot="1">
      <c r="A13" s="33" t="s">
        <v>24</v>
      </c>
      <c r="B13" s="33"/>
      <c r="C13" s="39">
        <v>44000</v>
      </c>
      <c r="D13" s="40">
        <v>19.8</v>
      </c>
      <c r="E13" s="52">
        <f t="shared" si="0"/>
        <v>20.545762711864409</v>
      </c>
      <c r="F13" s="51">
        <f t="shared" si="1"/>
        <v>32883.493220338984</v>
      </c>
      <c r="G13" s="34">
        <f t="shared" si="2"/>
        <v>41800</v>
      </c>
      <c r="H13" s="24">
        <f t="shared" si="3"/>
        <v>0.78668644067796611</v>
      </c>
      <c r="I13" s="33">
        <f t="shared" si="4"/>
        <v>8</v>
      </c>
      <c r="J13" s="9"/>
      <c r="K13" s="73">
        <f>(K15*K17)/(K15*K6)</f>
        <v>0.76842105263157889</v>
      </c>
    </row>
    <row r="14" spans="1:12" ht="17.25" thickBot="1">
      <c r="A14" s="47"/>
      <c r="B14" s="48"/>
      <c r="C14" s="48"/>
      <c r="D14" s="48"/>
      <c r="E14" s="48"/>
      <c r="F14" s="64" t="s">
        <v>30</v>
      </c>
      <c r="G14" s="65"/>
      <c r="H14" s="65"/>
      <c r="I14" s="66"/>
      <c r="J14" s="9"/>
      <c r="K14" s="57" t="s">
        <v>35</v>
      </c>
      <c r="L14" s="59" t="s">
        <v>37</v>
      </c>
    </row>
    <row r="15" spans="1:12" ht="17.25" thickBot="1">
      <c r="A15" s="47"/>
      <c r="B15" s="48"/>
      <c r="C15" s="48"/>
      <c r="D15" s="48"/>
      <c r="E15" s="48"/>
      <c r="F15" s="49"/>
      <c r="G15" s="49"/>
      <c r="H15" s="19"/>
      <c r="I15" s="48"/>
      <c r="J15" s="9"/>
      <c r="K15" s="58">
        <v>500000</v>
      </c>
    </row>
    <row r="16" spans="1:12" ht="17.25" thickBot="1">
      <c r="A16" s="12"/>
      <c r="B16" s="9"/>
      <c r="C16" s="9"/>
      <c r="D16" s="9"/>
      <c r="E16" s="9"/>
      <c r="F16" s="9"/>
      <c r="G16" s="9"/>
      <c r="H16" s="9"/>
      <c r="I16" s="9"/>
      <c r="J16" s="9"/>
      <c r="K16" s="57" t="s">
        <v>36</v>
      </c>
      <c r="L16" s="59" t="s">
        <v>37</v>
      </c>
    </row>
    <row r="17" spans="1:11" ht="17.25" thickBot="1">
      <c r="A17" s="61" t="s">
        <v>6</v>
      </c>
      <c r="B17" s="62"/>
      <c r="C17" s="62"/>
      <c r="D17" s="62"/>
      <c r="E17" s="63"/>
      <c r="F17" s="9"/>
      <c r="G17" s="4" t="s">
        <v>16</v>
      </c>
      <c r="H17" s="9"/>
      <c r="I17" s="9"/>
      <c r="J17" s="9"/>
      <c r="K17" s="43">
        <v>0.73</v>
      </c>
    </row>
    <row r="18" spans="1:11" ht="17.25" thickBot="1">
      <c r="A18" s="67" t="s">
        <v>28</v>
      </c>
      <c r="B18" s="68"/>
      <c r="C18" s="2" t="s">
        <v>7</v>
      </c>
      <c r="D18" s="67" t="s">
        <v>26</v>
      </c>
      <c r="E18" s="68"/>
      <c r="F18" s="9"/>
      <c r="G18" s="5">
        <f>B22/D19</f>
        <v>0.73284477015323113</v>
      </c>
      <c r="H18" s="9"/>
      <c r="I18" s="9"/>
      <c r="J18" s="9"/>
      <c r="K18" s="11"/>
    </row>
    <row r="19" spans="1:11" ht="17.25" thickBot="1">
      <c r="A19" s="71">
        <v>2370</v>
      </c>
      <c r="B19" s="72"/>
      <c r="C19" s="44">
        <v>500000</v>
      </c>
      <c r="D19" s="69">
        <f>C19*$K$6</f>
        <v>475000</v>
      </c>
      <c r="E19" s="70"/>
      <c r="F19" s="9"/>
      <c r="G19" s="9"/>
      <c r="H19" s="9"/>
      <c r="I19" s="9"/>
      <c r="J19" s="9"/>
      <c r="K19" s="11"/>
    </row>
    <row r="20" spans="1:11" ht="17.25" thickBot="1">
      <c r="A20" s="12"/>
      <c r="B20" s="9"/>
      <c r="C20" s="9"/>
      <c r="D20" s="9"/>
      <c r="E20" s="9"/>
      <c r="F20" s="9"/>
      <c r="G20" s="9"/>
      <c r="H20" s="9"/>
      <c r="I20" s="9"/>
      <c r="J20" s="9"/>
      <c r="K20" s="11"/>
    </row>
    <row r="21" spans="1:11" ht="17.25" thickBot="1">
      <c r="A21" s="1" t="s">
        <v>8</v>
      </c>
      <c r="B21" s="6">
        <f>(C19/A19)</f>
        <v>210.9704641350211</v>
      </c>
      <c r="C21" s="3"/>
      <c r="D21" s="13"/>
      <c r="E21" s="13"/>
      <c r="F21" s="9"/>
      <c r="G21" s="9"/>
      <c r="H21" s="60" t="s">
        <v>38</v>
      </c>
      <c r="I21" s="9"/>
      <c r="J21" s="9"/>
      <c r="K21" s="11"/>
    </row>
    <row r="22" spans="1:11" ht="17.25" thickBot="1">
      <c r="A22" s="14" t="s">
        <v>4</v>
      </c>
      <c r="B22" s="7">
        <f>B21*$K$9</f>
        <v>348101.2658227848</v>
      </c>
      <c r="C22" s="3"/>
      <c r="D22" s="13"/>
      <c r="E22" s="13"/>
      <c r="F22" s="9"/>
      <c r="G22" s="9"/>
      <c r="H22" s="9"/>
      <c r="I22" s="9"/>
      <c r="J22" s="9"/>
      <c r="K22" s="11"/>
    </row>
    <row r="23" spans="1:11" ht="17.25" thickBot="1">
      <c r="A23" s="1" t="s">
        <v>12</v>
      </c>
      <c r="B23" s="53">
        <f>D19-B22</f>
        <v>126898.7341772152</v>
      </c>
      <c r="C23" s="15"/>
      <c r="D23" s="15"/>
      <c r="E23" s="15"/>
      <c r="F23" s="15"/>
      <c r="G23" s="15"/>
      <c r="H23" s="15"/>
      <c r="I23" s="15"/>
      <c r="J23" s="15"/>
      <c r="K23" s="16"/>
    </row>
  </sheetData>
  <mergeCells count="7">
    <mergeCell ref="A17:E17"/>
    <mergeCell ref="F14:I14"/>
    <mergeCell ref="D18:E18"/>
    <mergeCell ref="D19:E19"/>
    <mergeCell ref="A1:I1"/>
    <mergeCell ref="A18:B18"/>
    <mergeCell ref="A19:B19"/>
  </mergeCells>
  <phoneticPr fontId="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석정수</dc:creator>
  <cp:lastModifiedBy>석정수</cp:lastModifiedBy>
  <dcterms:created xsi:type="dcterms:W3CDTF">2025-04-27T12:17:42Z</dcterms:created>
  <dcterms:modified xsi:type="dcterms:W3CDTF">2025-05-01T05:16:22Z</dcterms:modified>
</cp:coreProperties>
</file>