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C300A230-3912-4A7F-A436-89C0990027C5}" xr6:coauthVersionLast="36" xr6:coauthVersionMax="47" xr10:uidLastSave="{00000000-0000-0000-0000-000000000000}"/>
  <bookViews>
    <workbookView xWindow="0" yWindow="0" windowWidth="29220" windowHeight="13170" xr2:uid="{A80A611E-1DEC-4FCA-B58D-4A415F32DDD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0" i="1" l="1"/>
  <c r="C13" i="1"/>
  <c r="G22" i="1" l="1"/>
  <c r="O22" i="1"/>
  <c r="O21" i="1"/>
  <c r="O5" i="1"/>
  <c r="O4" i="1"/>
  <c r="O3" i="1"/>
  <c r="G20" i="1"/>
  <c r="K20" i="1"/>
  <c r="N8" i="1" l="1"/>
  <c r="O8" i="1" s="1"/>
  <c r="N25" i="1"/>
  <c r="F25" i="1"/>
  <c r="C22" i="1"/>
  <c r="C21" i="1"/>
  <c r="C20" i="1"/>
  <c r="C28" i="1" s="1"/>
  <c r="K22" i="1"/>
  <c r="K21" i="1"/>
  <c r="K5" i="1"/>
  <c r="K4" i="1"/>
  <c r="K3" i="1"/>
  <c r="K30" i="1"/>
  <c r="K28" i="1"/>
  <c r="O25" i="1"/>
  <c r="G21" i="1"/>
  <c r="G25" i="1"/>
  <c r="C11" i="1"/>
  <c r="G8" i="1"/>
  <c r="C12" i="1" s="1"/>
  <c r="K29" i="1" l="1"/>
  <c r="C30" i="1"/>
  <c r="K11" i="1"/>
  <c r="C29" i="1"/>
  <c r="K13" i="1"/>
  <c r="K12" i="1"/>
  <c r="L33" i="1"/>
  <c r="D33" i="1"/>
  <c r="D16" i="1"/>
  <c r="L16" i="1" l="1"/>
</calcChain>
</file>

<file path=xl/sharedStrings.xml><?xml version="1.0" encoding="utf-8"?>
<sst xmlns="http://schemas.openxmlformats.org/spreadsheetml/2006/main" count="69" uniqueCount="18">
  <si>
    <t>공증 유효율</t>
    <phoneticPr fontId="2" type="noConversion"/>
  </si>
  <si>
    <t>용맹 유효율</t>
    <phoneticPr fontId="2" type="noConversion"/>
  </si>
  <si>
    <t>아리아 유효율</t>
    <phoneticPr fontId="2" type="noConversion"/>
  </si>
  <si>
    <t>아공강</t>
    <phoneticPr fontId="2" type="noConversion"/>
  </si>
  <si>
    <t>용맹피강</t>
    <phoneticPr fontId="2" type="noConversion"/>
  </si>
  <si>
    <t>아리아피강</t>
    <phoneticPr fontId="2" type="noConversion"/>
  </si>
  <si>
    <t>천상</t>
    <phoneticPr fontId="2" type="noConversion"/>
  </si>
  <si>
    <t>용맹</t>
    <phoneticPr fontId="2" type="noConversion"/>
  </si>
  <si>
    <t>아리아</t>
    <phoneticPr fontId="2" type="noConversion"/>
  </si>
  <si>
    <t>특화</t>
    <phoneticPr fontId="2" type="noConversion"/>
  </si>
  <si>
    <t>효율</t>
    <phoneticPr fontId="2" type="noConversion"/>
  </si>
  <si>
    <t>총합</t>
    <phoneticPr fontId="2" type="noConversion"/>
  </si>
  <si>
    <t>천상*(용맹+아리아)=</t>
    <phoneticPr fontId="2" type="noConversion"/>
  </si>
  <si>
    <t>코어 X 기준</t>
    <phoneticPr fontId="2" type="noConversion"/>
  </si>
  <si>
    <t>빨간글씨만 수정</t>
    <phoneticPr fontId="2" type="noConversion"/>
  </si>
  <si>
    <t>아공강 + 아공강</t>
    <phoneticPr fontId="2" type="noConversion"/>
  </si>
  <si>
    <t>아리아피강 + 아리아피강</t>
    <phoneticPr fontId="2" type="noConversion"/>
  </si>
  <si>
    <t>아리아피강 + 아공강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</si>
</sst>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00%"/>
  </numFmts>
  <fonts count="5" x14ac:knownFonts="1"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1" xfId="0" applyBorder="1">
      <alignment vertical="center"/>
    </xf>
    <xf numFmtId="9" fontId="0" fillId="0" borderId="2" xfId="0" applyNumberFormat="1" applyBorder="1">
      <alignment vertical="center"/>
    </xf>
    <xf numFmtId="0" fontId="0" fillId="0" borderId="3" xfId="0" applyBorder="1">
      <alignment vertical="center"/>
    </xf>
    <xf numFmtId="9" fontId="0" fillId="0" borderId="4" xfId="0" applyNumberFormat="1" applyBorder="1">
      <alignment vertical="center"/>
    </xf>
    <xf numFmtId="0" fontId="0" fillId="0" borderId="5" xfId="0" applyBorder="1">
      <alignment vertical="center"/>
    </xf>
    <xf numFmtId="9" fontId="0" fillId="0" borderId="6" xfId="0" applyNumberFormat="1" applyBorder="1">
      <alignment vertical="center"/>
    </xf>
    <xf numFmtId="176" fontId="0" fillId="0" borderId="2" xfId="0" applyNumberFormat="1" applyBorder="1">
      <alignment vertical="center"/>
    </xf>
    <xf numFmtId="176" fontId="0" fillId="0" borderId="4" xfId="0" applyNumberFormat="1" applyBorder="1">
      <alignment vertical="center"/>
    </xf>
    <xf numFmtId="176" fontId="0" fillId="0" borderId="6" xfId="0" applyNumberFormat="1" applyBorder="1">
      <alignment vertical="center"/>
    </xf>
    <xf numFmtId="10" fontId="0" fillId="0" borderId="2" xfId="0" applyNumberFormat="1" applyBorder="1">
      <alignment vertical="center"/>
    </xf>
    <xf numFmtId="10" fontId="0" fillId="0" borderId="4" xfId="0" applyNumberFormat="1" applyBorder="1">
      <alignment vertical="center"/>
    </xf>
    <xf numFmtId="10" fontId="0" fillId="0" borderId="6" xfId="0" applyNumberFormat="1" applyBorder="1">
      <alignment vertical="center"/>
    </xf>
    <xf numFmtId="9" fontId="1" fillId="0" borderId="2" xfId="0" applyNumberFormat="1" applyFont="1" applyBorder="1">
      <alignment vertical="center"/>
    </xf>
    <xf numFmtId="9" fontId="1" fillId="0" borderId="4" xfId="0" applyNumberFormat="1" applyFont="1" applyBorder="1">
      <alignment vertical="center"/>
    </xf>
    <xf numFmtId="9" fontId="1" fillId="0" borderId="6" xfId="0" applyNumberFormat="1" applyFont="1" applyBorder="1">
      <alignment vertical="center"/>
    </xf>
    <xf numFmtId="0" fontId="1" fillId="0" borderId="5" xfId="0" applyFont="1" applyBorder="1">
      <alignment vertical="center"/>
    </xf>
    <xf numFmtId="10" fontId="3" fillId="0" borderId="0" xfId="0" applyNumberFormat="1" applyFont="1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10" fontId="1" fillId="0" borderId="2" xfId="0" applyNumberFormat="1" applyFont="1" applyBorder="1">
      <alignment vertical="center"/>
    </xf>
    <xf numFmtId="10" fontId="1" fillId="0" borderId="4" xfId="0" applyNumberFormat="1" applyFont="1" applyBorder="1">
      <alignment vertical="center"/>
    </xf>
    <xf numFmtId="10" fontId="1" fillId="0" borderId="6" xfId="0" applyNumberFormat="1" applyFont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8D1AC-2BE4-4082-8C69-576C8FA5CB23}">
  <dimension ref="B2:O33"/>
  <sheetViews>
    <sheetView tabSelected="1" zoomScaleNormal="100" workbookViewId="0">
      <selection activeCell="H34" sqref="H34"/>
    </sheetView>
  </sheetViews>
  <sheetFormatPr defaultRowHeight="16.5" x14ac:dyDescent="0.3"/>
  <cols>
    <col min="2" max="2" width="13.75" bestFit="1" customWidth="1"/>
    <col min="3" max="3" width="11.625" bestFit="1" customWidth="1"/>
    <col min="4" max="4" width="17.25" bestFit="1" customWidth="1"/>
    <col min="6" max="6" width="11" bestFit="1" customWidth="1"/>
    <col min="7" max="7" width="7.5" bestFit="1" customWidth="1"/>
    <col min="10" max="10" width="20.375" bestFit="1" customWidth="1"/>
    <col min="11" max="11" width="11.625" bestFit="1" customWidth="1"/>
    <col min="12" max="12" width="17.25" bestFit="1" customWidth="1"/>
    <col min="14" max="14" width="11" bestFit="1" customWidth="1"/>
    <col min="15" max="15" width="7.5" bestFit="1" customWidth="1"/>
  </cols>
  <sheetData>
    <row r="2" spans="2:15" ht="17.25" thickBot="1" x14ac:dyDescent="0.35">
      <c r="B2" s="19" t="s">
        <v>13</v>
      </c>
      <c r="C2" s="18" t="s">
        <v>14</v>
      </c>
      <c r="J2" s="19" t="s">
        <v>15</v>
      </c>
    </row>
    <row r="3" spans="2:15" x14ac:dyDescent="0.3">
      <c r="B3" s="1" t="s">
        <v>0</v>
      </c>
      <c r="C3" s="13">
        <v>0.95</v>
      </c>
      <c r="F3" s="1" t="s">
        <v>3</v>
      </c>
      <c r="G3" s="20">
        <v>0.6804</v>
      </c>
      <c r="J3" s="1" t="s">
        <v>0</v>
      </c>
      <c r="K3" s="2">
        <f>$C$3</f>
        <v>0.95</v>
      </c>
      <c r="N3" s="1" t="s">
        <v>3</v>
      </c>
      <c r="O3" s="10">
        <f>$G$3+1.3%+5.6%+5.6%</f>
        <v>0.80540000000000012</v>
      </c>
    </row>
    <row r="4" spans="2:15" x14ac:dyDescent="0.3">
      <c r="B4" s="3" t="s">
        <v>1</v>
      </c>
      <c r="C4" s="14">
        <v>0.6</v>
      </c>
      <c r="F4" s="3" t="s">
        <v>4</v>
      </c>
      <c r="G4" s="21">
        <v>0.32500000000000001</v>
      </c>
      <c r="J4" s="3" t="s">
        <v>1</v>
      </c>
      <c r="K4" s="4">
        <f>$C$4</f>
        <v>0.6</v>
      </c>
      <c r="N4" s="3" t="s">
        <v>4</v>
      </c>
      <c r="O4" s="11">
        <f>$G$4+1.5%</f>
        <v>0.34</v>
      </c>
    </row>
    <row r="5" spans="2:15" ht="17.25" thickBot="1" x14ac:dyDescent="0.35">
      <c r="B5" s="5" t="s">
        <v>2</v>
      </c>
      <c r="C5" s="15">
        <v>0.4</v>
      </c>
      <c r="F5" s="5" t="s">
        <v>5</v>
      </c>
      <c r="G5" s="22">
        <v>0.22500000000000001</v>
      </c>
      <c r="J5" s="5" t="s">
        <v>2</v>
      </c>
      <c r="K5" s="6">
        <f>$C$5</f>
        <v>0.4</v>
      </c>
      <c r="N5" s="5" t="s">
        <v>5</v>
      </c>
      <c r="O5" s="12">
        <f>$G$5+1.5%</f>
        <v>0.24</v>
      </c>
    </row>
    <row r="6" spans="2:15" ht="17.25" thickBot="1" x14ac:dyDescent="0.35"/>
    <row r="7" spans="2:15" x14ac:dyDescent="0.3">
      <c r="B7" s="1" t="s">
        <v>6</v>
      </c>
      <c r="C7" s="2">
        <v>0.22</v>
      </c>
      <c r="F7" s="1" t="s">
        <v>9</v>
      </c>
      <c r="G7" s="10" t="s">
        <v>10</v>
      </c>
      <c r="J7" s="1" t="s">
        <v>6</v>
      </c>
      <c r="K7" s="2">
        <v>0.22</v>
      </c>
      <c r="N7" s="1" t="s">
        <v>9</v>
      </c>
      <c r="O7" s="10" t="s">
        <v>10</v>
      </c>
    </row>
    <row r="8" spans="2:15" ht="17.25" thickBot="1" x14ac:dyDescent="0.35">
      <c r="B8" s="3" t="s">
        <v>7</v>
      </c>
      <c r="C8" s="4">
        <v>0.18</v>
      </c>
      <c r="F8" s="16">
        <v>848</v>
      </c>
      <c r="G8" s="12">
        <f>33.19/663*F8%</f>
        <v>0.42451161387631975</v>
      </c>
      <c r="J8" s="3" t="s">
        <v>7</v>
      </c>
      <c r="K8" s="4">
        <v>0.18</v>
      </c>
      <c r="N8" s="5">
        <f>$F$8</f>
        <v>848</v>
      </c>
      <c r="O8" s="12">
        <f>33.19/663*N8%</f>
        <v>0.42451161387631975</v>
      </c>
    </row>
    <row r="9" spans="2:15" ht="17.25" thickBot="1" x14ac:dyDescent="0.35">
      <c r="B9" s="5" t="s">
        <v>8</v>
      </c>
      <c r="C9" s="6">
        <v>0.1</v>
      </c>
      <c r="J9" s="5" t="s">
        <v>8</v>
      </c>
      <c r="K9" s="6">
        <v>0.1</v>
      </c>
    </row>
    <row r="10" spans="2:15" ht="17.25" thickBot="1" x14ac:dyDescent="0.35"/>
    <row r="11" spans="2:15" x14ac:dyDescent="0.3">
      <c r="B11" s="1" t="s">
        <v>6</v>
      </c>
      <c r="C11" s="7">
        <f>C7*(1+G3)*C3</f>
        <v>0.3512036</v>
      </c>
      <c r="J11" s="1" t="s">
        <v>6</v>
      </c>
      <c r="K11" s="7">
        <f>K7*(1+O3)*K3</f>
        <v>0.37732860000000001</v>
      </c>
    </row>
    <row r="12" spans="2:15" x14ac:dyDescent="0.3">
      <c r="B12" s="3" t="s">
        <v>7</v>
      </c>
      <c r="C12" s="8">
        <f>C8*(1+G8)*(1+G4)*C4</f>
        <v>0.20384761194570136</v>
      </c>
      <c r="J12" s="3" t="s">
        <v>7</v>
      </c>
      <c r="K12" s="8">
        <f>K8*(1+O8)*(1+O4)*K4</f>
        <v>0.20615532076018098</v>
      </c>
    </row>
    <row r="13" spans="2:15" ht="17.25" thickBot="1" x14ac:dyDescent="0.35">
      <c r="B13" s="5" t="s">
        <v>8</v>
      </c>
      <c r="C13" s="9">
        <f>C9*(1+G5)*C5</f>
        <v>4.9000000000000009E-2</v>
      </c>
      <c r="J13" s="5" t="s">
        <v>8</v>
      </c>
      <c r="K13" s="9">
        <f>K9*(1+O5)*K5</f>
        <v>4.9600000000000005E-2</v>
      </c>
    </row>
    <row r="15" spans="2:15" x14ac:dyDescent="0.3">
      <c r="B15" t="s">
        <v>11</v>
      </c>
      <c r="J15" t="s">
        <v>11</v>
      </c>
    </row>
    <row r="16" spans="2:15" x14ac:dyDescent="0.3">
      <c r="B16" t="s">
        <v>12</v>
      </c>
      <c r="D16" s="17">
        <f>(1+C11)*(1+C12+C13)</f>
        <v>1.6928522035124347</v>
      </c>
      <c r="J16" t="s">
        <v>12</v>
      </c>
      <c r="L16" s="17">
        <f>(1+K11)*(1+K12+K13)</f>
        <v>1.7295877178851711</v>
      </c>
    </row>
    <row r="19" spans="2:15" ht="17.25" thickBot="1" x14ac:dyDescent="0.35">
      <c r="B19" s="19" t="s">
        <v>17</v>
      </c>
      <c r="J19" s="19" t="s">
        <v>16</v>
      </c>
    </row>
    <row r="20" spans="2:15" x14ac:dyDescent="0.3">
      <c r="B20" s="1" t="s">
        <v>0</v>
      </c>
      <c r="C20" s="2">
        <f>$C$3</f>
        <v>0.95</v>
      </c>
      <c r="F20" s="1" t="s">
        <v>3</v>
      </c>
      <c r="G20" s="10">
        <f>$G$3+1.3%+5.6%</f>
        <v>0.74940000000000007</v>
      </c>
      <c r="J20" s="1" t="s">
        <v>0</v>
      </c>
      <c r="K20" s="2">
        <f>$C$3</f>
        <v>0.95</v>
      </c>
      <c r="N20" s="1" t="s">
        <v>3</v>
      </c>
      <c r="O20" s="10">
        <f>$G$3+1.3%</f>
        <v>0.69340000000000002</v>
      </c>
    </row>
    <row r="21" spans="2:15" x14ac:dyDescent="0.3">
      <c r="B21" s="3" t="s">
        <v>1</v>
      </c>
      <c r="C21" s="4">
        <f>$C$4</f>
        <v>0.6</v>
      </c>
      <c r="F21" s="3" t="s">
        <v>4</v>
      </c>
      <c r="G21" s="11">
        <f>$G$4+1.5%</f>
        <v>0.34</v>
      </c>
      <c r="J21" s="3" t="s">
        <v>1</v>
      </c>
      <c r="K21" s="4">
        <f>$C$4</f>
        <v>0.6</v>
      </c>
      <c r="N21" s="3" t="s">
        <v>4</v>
      </c>
      <c r="O21" s="11">
        <f>$G$4+1.5%</f>
        <v>0.34</v>
      </c>
    </row>
    <row r="22" spans="2:15" ht="17.25" thickBot="1" x14ac:dyDescent="0.35">
      <c r="B22" s="5" t="s">
        <v>2</v>
      </c>
      <c r="C22" s="6">
        <f>$C$5</f>
        <v>0.4</v>
      </c>
      <c r="F22" s="5" t="s">
        <v>5</v>
      </c>
      <c r="G22" s="12">
        <f>$G$5+1.5%+27%</f>
        <v>0.51</v>
      </c>
      <c r="J22" s="5" t="s">
        <v>2</v>
      </c>
      <c r="K22" s="6">
        <f>$C$5</f>
        <v>0.4</v>
      </c>
      <c r="N22" s="5" t="s">
        <v>5</v>
      </c>
      <c r="O22" s="12">
        <f>$G$5+1.5%+27%+27%</f>
        <v>0.78</v>
      </c>
    </row>
    <row r="23" spans="2:15" ht="17.25" thickBot="1" x14ac:dyDescent="0.35"/>
    <row r="24" spans="2:15" x14ac:dyDescent="0.3">
      <c r="B24" s="1" t="s">
        <v>6</v>
      </c>
      <c r="C24" s="2">
        <v>0.22</v>
      </c>
      <c r="F24" s="1" t="s">
        <v>9</v>
      </c>
      <c r="G24" s="10" t="s">
        <v>10</v>
      </c>
      <c r="J24" s="1" t="s">
        <v>6</v>
      </c>
      <c r="K24" s="2">
        <v>0.22</v>
      </c>
      <c r="N24" s="1" t="s">
        <v>9</v>
      </c>
      <c r="O24" s="10" t="s">
        <v>10</v>
      </c>
    </row>
    <row r="25" spans="2:15" ht="17.25" thickBot="1" x14ac:dyDescent="0.35">
      <c r="B25" s="3" t="s">
        <v>7</v>
      </c>
      <c r="C25" s="4">
        <v>0.18</v>
      </c>
      <c r="F25" s="5">
        <f>$F$8</f>
        <v>848</v>
      </c>
      <c r="G25" s="12">
        <f>33.19/663*F25%</f>
        <v>0.42451161387631975</v>
      </c>
      <c r="J25" s="3" t="s">
        <v>7</v>
      </c>
      <c r="K25" s="4">
        <v>0.18</v>
      </c>
      <c r="N25" s="5">
        <f>$F$8</f>
        <v>848</v>
      </c>
      <c r="O25" s="12">
        <f>33.19/663*N25%</f>
        <v>0.42451161387631975</v>
      </c>
    </row>
    <row r="26" spans="2:15" ht="17.25" thickBot="1" x14ac:dyDescent="0.35">
      <c r="B26" s="5" t="s">
        <v>8</v>
      </c>
      <c r="C26" s="6">
        <v>0.1</v>
      </c>
      <c r="J26" s="5" t="s">
        <v>8</v>
      </c>
      <c r="K26" s="6">
        <v>0.1</v>
      </c>
    </row>
    <row r="27" spans="2:15" ht="17.25" thickBot="1" x14ac:dyDescent="0.35"/>
    <row r="28" spans="2:15" x14ac:dyDescent="0.3">
      <c r="B28" s="1" t="s">
        <v>6</v>
      </c>
      <c r="C28" s="7">
        <f>C24*(1+G20)*C20</f>
        <v>0.36562460000000002</v>
      </c>
      <c r="J28" s="1" t="s">
        <v>6</v>
      </c>
      <c r="K28" s="7">
        <f>K24*(1+O20)*K20</f>
        <v>0.35392059999999997</v>
      </c>
    </row>
    <row r="29" spans="2:15" x14ac:dyDescent="0.3">
      <c r="B29" s="3" t="s">
        <v>7</v>
      </c>
      <c r="C29" s="8">
        <f>C25*(1+G25)*(1+G21)*C21</f>
        <v>0.20615532076018098</v>
      </c>
      <c r="J29" s="3" t="s">
        <v>7</v>
      </c>
      <c r="K29" s="8">
        <f>K25*(1+O25)*(1+O21)*K21</f>
        <v>0.20615532076018098</v>
      </c>
    </row>
    <row r="30" spans="2:15" ht="17.25" thickBot="1" x14ac:dyDescent="0.35">
      <c r="B30" s="5" t="s">
        <v>8</v>
      </c>
      <c r="C30" s="9">
        <f>C26*(1+G22)*C22</f>
        <v>6.0400000000000009E-2</v>
      </c>
      <c r="J30" s="5" t="s">
        <v>8</v>
      </c>
      <c r="K30" s="9">
        <f>K26*(1+O22)*K22</f>
        <v>7.1200000000000013E-2</v>
      </c>
    </row>
    <row r="32" spans="2:15" x14ac:dyDescent="0.3">
      <c r="B32" t="s">
        <v>11</v>
      </c>
      <c r="J32" t="s">
        <v>11</v>
      </c>
    </row>
    <row r="33" spans="2:12" x14ac:dyDescent="0.3">
      <c r="B33" t="s">
        <v>12</v>
      </c>
      <c r="D33" s="17">
        <f>(1+C28)*(1+C29+C30)</f>
        <v>1.7296391032909939</v>
      </c>
      <c r="J33" t="s">
        <v>12</v>
      </c>
      <c r="L33" s="17">
        <f>(1+K28)*(1+K29+K30)</f>
        <v>1.7294376822968165</v>
      </c>
    </row>
  </sheetData>
  <phoneticPr fontId="2" type="noConversion"/>
  <pageMargins left="0.7" right="0.7" top="0.75" bottom="0.75" header="0.3" footer="0.3"/>
  <pageSetup paperSize="9" orientation="portrait" r:id="rId1"/>
  <ignoredErrors>
    <ignoredError sqref="C12 C29 K12 K2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현택 노</dc:creator>
  <cp:lastModifiedBy>user</cp:lastModifiedBy>
  <dcterms:created xsi:type="dcterms:W3CDTF">2025-09-17T12:22:31Z</dcterms:created>
  <dcterms:modified xsi:type="dcterms:W3CDTF">2025-09-18T04:04:16Z</dcterms:modified>
</cp:coreProperties>
</file>